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IOBXE\Downloads\"/>
    </mc:Choice>
  </mc:AlternateContent>
  <xr:revisionPtr revIDLastSave="0" documentId="8_{3BEABAF8-FD77-4AA1-AC03-58661AF9FB5D}" xr6:coauthVersionLast="47" xr6:coauthVersionMax="47" xr10:uidLastSave="{00000000-0000-0000-0000-000000000000}"/>
  <bookViews>
    <workbookView xWindow="57480" yWindow="-120" windowWidth="16440" windowHeight="28320" xr2:uid="{00000000-000D-0000-FFFF-FFFF00000000}"/>
  </bookViews>
  <sheets>
    <sheet name="Countywide Emissions" sheetId="1" r:id="rId1"/>
    <sheet name="County Government Emissions" sheetId="2" r:id="rId2"/>
    <sheet name="Emissions by Municipalit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D90" i="3"/>
  <c r="C90" i="3"/>
  <c r="B90" i="3"/>
  <c r="D89" i="3"/>
  <c r="C89" i="3"/>
  <c r="B89" i="3"/>
  <c r="D88" i="3"/>
  <c r="C88" i="3"/>
  <c r="B88" i="3"/>
  <c r="D87" i="3"/>
  <c r="C87" i="3"/>
  <c r="B87" i="3"/>
  <c r="D86" i="3"/>
  <c r="C86" i="3"/>
  <c r="B86" i="3"/>
  <c r="D85" i="3"/>
  <c r="C85" i="3"/>
  <c r="B85" i="3"/>
  <c r="D84" i="3"/>
  <c r="C84" i="3"/>
  <c r="B84" i="3"/>
  <c r="D83" i="3"/>
  <c r="C83" i="3"/>
  <c r="B83" i="3"/>
  <c r="D82" i="3"/>
  <c r="C82" i="3"/>
  <c r="B82" i="3"/>
  <c r="D81" i="3"/>
  <c r="C81" i="3"/>
  <c r="B81" i="3"/>
  <c r="D80" i="3"/>
  <c r="C80" i="3"/>
  <c r="B80" i="3"/>
  <c r="D79" i="3"/>
  <c r="C79" i="3"/>
  <c r="B79" i="3"/>
  <c r="D78" i="3"/>
  <c r="C78" i="3"/>
  <c r="B78" i="3"/>
  <c r="D77" i="3"/>
  <c r="C77" i="3"/>
  <c r="B77" i="3"/>
  <c r="D76" i="3"/>
  <c r="C76" i="3"/>
  <c r="B76" i="3"/>
  <c r="G25" i="3" s="1"/>
  <c r="D75" i="3"/>
  <c r="B24" i="3" s="1"/>
  <c r="C75" i="3"/>
  <c r="B75" i="3"/>
  <c r="D74" i="3"/>
  <c r="C74" i="3"/>
  <c r="K23" i="3" s="1"/>
  <c r="B74" i="3"/>
  <c r="D73" i="3"/>
  <c r="K22" i="3" s="1"/>
  <c r="C73" i="3"/>
  <c r="B73" i="3"/>
  <c r="L22" i="3" s="1"/>
  <c r="D72" i="3"/>
  <c r="C72" i="3"/>
  <c r="B72" i="3"/>
  <c r="G21" i="3" s="1"/>
  <c r="D71" i="3"/>
  <c r="C71" i="3"/>
  <c r="B20" i="3" s="1"/>
  <c r="B71" i="3"/>
  <c r="D70" i="3"/>
  <c r="C70" i="3"/>
  <c r="B70" i="3"/>
  <c r="K19" i="3" s="1"/>
  <c r="D69" i="3"/>
  <c r="C69" i="3"/>
  <c r="B69" i="3"/>
  <c r="L18" i="3" s="1"/>
  <c r="D68" i="3"/>
  <c r="C68" i="3"/>
  <c r="B68" i="3"/>
  <c r="D67" i="3"/>
  <c r="C67" i="3"/>
  <c r="B67" i="3"/>
  <c r="B16" i="3" s="1"/>
  <c r="N65" i="3"/>
  <c r="N64" i="3"/>
  <c r="K14" i="3" s="1"/>
  <c r="N63" i="3"/>
  <c r="P32" i="3"/>
  <c r="O32" i="3"/>
  <c r="N32" i="3"/>
  <c r="M32" i="3"/>
  <c r="L32" i="3"/>
  <c r="K32" i="3"/>
  <c r="J32" i="3"/>
  <c r="J14" i="3" s="1"/>
  <c r="I32" i="3"/>
  <c r="H32" i="3"/>
  <c r="G32" i="3"/>
  <c r="F32" i="3"/>
  <c r="F14" i="3" s="1"/>
  <c r="E32" i="3"/>
  <c r="D32" i="3"/>
  <c r="C32" i="3"/>
  <c r="B32" i="3"/>
  <c r="B14" i="3" s="1"/>
  <c r="P31" i="3"/>
  <c r="B25" i="3"/>
  <c r="L24" i="3"/>
  <c r="K24" i="3"/>
  <c r="M23" i="3"/>
  <c r="L23" i="3"/>
  <c r="H23" i="3"/>
  <c r="G23" i="3"/>
  <c r="F23" i="3"/>
  <c r="N21" i="3"/>
  <c r="M21" i="3"/>
  <c r="L21" i="3"/>
  <c r="K21" i="3"/>
  <c r="I21" i="3"/>
  <c r="H21" i="3"/>
  <c r="F21" i="3"/>
  <c r="E21" i="3"/>
  <c r="D21" i="3"/>
  <c r="C21" i="3"/>
  <c r="B21" i="3"/>
  <c r="M20" i="3"/>
  <c r="L20" i="3"/>
  <c r="K20" i="3"/>
  <c r="G20" i="3"/>
  <c r="D20" i="3"/>
  <c r="O19" i="3"/>
  <c r="N19" i="3"/>
  <c r="M19" i="3"/>
  <c r="L19" i="3"/>
  <c r="H19" i="3"/>
  <c r="G19" i="3"/>
  <c r="F19" i="3"/>
  <c r="I18" i="3"/>
  <c r="G18" i="3"/>
  <c r="B18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K16" i="3"/>
  <c r="P15" i="3"/>
  <c r="O14" i="3"/>
  <c r="N14" i="3"/>
  <c r="M14" i="3"/>
  <c r="L14" i="3"/>
  <c r="I14" i="3"/>
  <c r="H14" i="3"/>
  <c r="G14" i="3"/>
  <c r="E14" i="3"/>
  <c r="D14" i="3"/>
  <c r="C14" i="3"/>
  <c r="I5" i="2"/>
  <c r="K5" i="2" s="1"/>
  <c r="H5" i="2"/>
  <c r="K4" i="2"/>
  <c r="K3" i="2"/>
  <c r="J3" i="2"/>
  <c r="H12" i="1"/>
  <c r="G12" i="1"/>
  <c r="F12" i="1"/>
  <c r="D11" i="1"/>
  <c r="D10" i="1"/>
  <c r="C10" i="1"/>
  <c r="D9" i="1"/>
  <c r="C9" i="1"/>
  <c r="B8" i="1"/>
  <c r="B7" i="1"/>
  <c r="B6" i="1"/>
  <c r="B5" i="1"/>
  <c r="B4" i="1"/>
  <c r="E3" i="1"/>
  <c r="B3" i="1"/>
  <c r="D2" i="1"/>
  <c r="C2" i="1"/>
  <c r="P14" i="3" l="1"/>
  <c r="B22" i="3"/>
  <c r="G22" i="3"/>
  <c r="H18" i="3"/>
  <c r="H22" i="3"/>
  <c r="C25" i="3"/>
  <c r="J18" i="3"/>
  <c r="O23" i="3"/>
  <c r="E25" i="3"/>
  <c r="C16" i="3"/>
  <c r="M18" i="3"/>
  <c r="C20" i="3"/>
  <c r="P20" i="3" s="1"/>
  <c r="M22" i="3"/>
  <c r="C24" i="3"/>
  <c r="P24" i="3" s="1"/>
  <c r="H25" i="3"/>
  <c r="I22" i="3"/>
  <c r="I10" i="3" s="1"/>
  <c r="D16" i="3"/>
  <c r="N18" i="3"/>
  <c r="N22" i="3"/>
  <c r="D24" i="3"/>
  <c r="I25" i="3"/>
  <c r="J22" i="3"/>
  <c r="J10" i="3" s="1"/>
  <c r="E16" i="3"/>
  <c r="O18" i="3"/>
  <c r="O10" i="3" s="1"/>
  <c r="E20" i="3"/>
  <c r="J21" i="3"/>
  <c r="P21" i="3" s="1"/>
  <c r="O22" i="3"/>
  <c r="E24" i="3"/>
  <c r="J25" i="3"/>
  <c r="F16" i="3"/>
  <c r="F20" i="3"/>
  <c r="F24" i="3"/>
  <c r="K25" i="3"/>
  <c r="H16" i="3"/>
  <c r="H10" i="3" s="1"/>
  <c r="F3" i="3" s="1"/>
  <c r="C19" i="3"/>
  <c r="H20" i="3"/>
  <c r="C23" i="3"/>
  <c r="H24" i="3"/>
  <c r="M25" i="3"/>
  <c r="N23" i="3"/>
  <c r="G16" i="3"/>
  <c r="G10" i="3" s="1"/>
  <c r="E3" i="3" s="1"/>
  <c r="B19" i="3"/>
  <c r="P19" i="3" s="1"/>
  <c r="B23" i="3"/>
  <c r="P23" i="3" s="1"/>
  <c r="G24" i="3"/>
  <c r="L25" i="3"/>
  <c r="I16" i="3"/>
  <c r="D19" i="3"/>
  <c r="I20" i="3"/>
  <c r="D23" i="3"/>
  <c r="I24" i="3"/>
  <c r="N25" i="3"/>
  <c r="L16" i="3"/>
  <c r="D25" i="3"/>
  <c r="J16" i="3"/>
  <c r="E19" i="3"/>
  <c r="J20" i="3"/>
  <c r="O21" i="3"/>
  <c r="E23" i="3"/>
  <c r="J24" i="3"/>
  <c r="O25" i="3"/>
  <c r="M16" i="3"/>
  <c r="M10" i="3" s="1"/>
  <c r="C18" i="3"/>
  <c r="P18" i="3" s="1"/>
  <c r="C22" i="3"/>
  <c r="M24" i="3"/>
  <c r="N16" i="3"/>
  <c r="N10" i="3" s="1"/>
  <c r="D18" i="3"/>
  <c r="I19" i="3"/>
  <c r="N20" i="3"/>
  <c r="D22" i="3"/>
  <c r="I23" i="3"/>
  <c r="N24" i="3"/>
  <c r="O16" i="3"/>
  <c r="E18" i="3"/>
  <c r="J19" i="3"/>
  <c r="O20" i="3"/>
  <c r="E22" i="3"/>
  <c r="J23" i="3"/>
  <c r="O24" i="3"/>
  <c r="F18" i="3"/>
  <c r="F10" i="3" s="1"/>
  <c r="D3" i="3" s="1"/>
  <c r="F22" i="3"/>
  <c r="K18" i="3"/>
  <c r="K10" i="3" s="1"/>
  <c r="F25" i="3"/>
  <c r="P22" i="3" l="1"/>
  <c r="D10" i="3"/>
  <c r="L10" i="3"/>
  <c r="B10" i="3"/>
  <c r="C10" i="3"/>
  <c r="C3" i="3" s="1"/>
  <c r="P16" i="3"/>
  <c r="E10" i="3"/>
  <c r="G3" i="3" s="1"/>
  <c r="P25" i="3"/>
  <c r="G2" i="3" l="1"/>
  <c r="P10" i="3"/>
  <c r="B3" i="3"/>
  <c r="B2" i="3" s="1"/>
  <c r="D2" i="3" l="1"/>
  <c r="F2" i="3"/>
  <c r="E2" i="3"/>
  <c r="C2" i="3"/>
</calcChain>
</file>

<file path=xl/sharedStrings.xml><?xml version="1.0" encoding="utf-8"?>
<sst xmlns="http://schemas.openxmlformats.org/spreadsheetml/2006/main" count="319" uniqueCount="122">
  <si>
    <t xml:space="preserve">Buildings </t>
  </si>
  <si>
    <t>On-Road Transportation</t>
  </si>
  <si>
    <t>Other Transportation Activities</t>
  </si>
  <si>
    <t xml:space="preserve">Fugitive </t>
  </si>
  <si>
    <t>Waste</t>
  </si>
  <si>
    <t>Industrial Processes &amp; Product Use</t>
  </si>
  <si>
    <t>Agriculture, Forestry, &amp; Other Land Use</t>
  </si>
  <si>
    <t>Electricity</t>
  </si>
  <si>
    <t>Natural Gas</t>
  </si>
  <si>
    <t>Propane</t>
  </si>
  <si>
    <t>Light Fuel Oil</t>
  </si>
  <si>
    <t>Wood</t>
  </si>
  <si>
    <t>Heavy Fuel Oil</t>
  </si>
  <si>
    <t>Coal</t>
  </si>
  <si>
    <t>Gasoline</t>
  </si>
  <si>
    <t>Diesel</t>
  </si>
  <si>
    <t>Jet Fuels</t>
  </si>
  <si>
    <t>Non-Energy</t>
  </si>
  <si>
    <t>total emissions, tonnes</t>
  </si>
  <si>
    <t>BUILDINGS</t>
  </si>
  <si>
    <t>ON-ROAD TRANSPORTATION</t>
  </si>
  <si>
    <t>ADDITIONAL TRANSPORTATION ACTIVITIES</t>
  </si>
  <si>
    <t>FUGITIVE</t>
  </si>
  <si>
    <t>IPPU</t>
  </si>
  <si>
    <t>WASTE</t>
  </si>
  <si>
    <t>AFOLU</t>
  </si>
  <si>
    <t>behindTheMeter</t>
  </si>
  <si>
    <t>!</t>
  </si>
  <si>
    <t>rail</t>
  </si>
  <si>
    <t>marine</t>
  </si>
  <si>
    <t>aviation</t>
  </si>
  <si>
    <t>offRoad</t>
  </si>
  <si>
    <t>localElec</t>
  </si>
  <si>
    <t>coalMiningIndustry</t>
  </si>
  <si>
    <t>process</t>
  </si>
  <si>
    <t>landfill</t>
  </si>
  <si>
    <t>livestock</t>
  </si>
  <si>
    <t>importedElec</t>
  </si>
  <si>
    <t>oilNaturalGas</t>
  </si>
  <si>
    <t>productUse</t>
  </si>
  <si>
    <t>combustion</t>
  </si>
  <si>
    <t>land</t>
  </si>
  <si>
    <t>importedGreenElec</t>
  </si>
  <si>
    <t>biological</t>
  </si>
  <si>
    <t>other</t>
  </si>
  <si>
    <t>naturalGas</t>
  </si>
  <si>
    <t>wastewater</t>
  </si>
  <si>
    <t>RNG</t>
  </si>
  <si>
    <t>propane</t>
  </si>
  <si>
    <t>diesel_fuel_oil</t>
  </si>
  <si>
    <t>wood</t>
  </si>
  <si>
    <t>districtEnergy</t>
  </si>
  <si>
    <t>geoThermal</t>
  </si>
  <si>
    <t>wasteHeat</t>
  </si>
  <si>
    <t>heavy_fuel_oil</t>
  </si>
  <si>
    <t>coal</t>
  </si>
  <si>
    <t>petroleum_coke</t>
  </si>
  <si>
    <t>hydrogen</t>
  </si>
  <si>
    <t>solar</t>
  </si>
  <si>
    <t>wind</t>
  </si>
  <si>
    <t>water</t>
  </si>
  <si>
    <t>storage</t>
  </si>
  <si>
    <t>urainium</t>
  </si>
  <si>
    <t>motorGasoline</t>
  </si>
  <si>
    <t>ethanol</t>
  </si>
  <si>
    <t>biodiesel</t>
  </si>
  <si>
    <t>renewableDiesel</t>
  </si>
  <si>
    <t>coldWater</t>
  </si>
  <si>
    <t>nonEnergy</t>
  </si>
  <si>
    <t>Non-energy Emissions</t>
  </si>
  <si>
    <t>residentialBldgs</t>
  </si>
  <si>
    <t>comInstBldgs</t>
  </si>
  <si>
    <t>manufacturingAndConstruction</t>
  </si>
  <si>
    <t>heavyIndustry</t>
  </si>
  <si>
    <t>energyIndustries</t>
  </si>
  <si>
    <t>energyGenToGrid</t>
  </si>
  <si>
    <t>carbonCaptureSeq</t>
  </si>
  <si>
    <t>agricultureForestFishing</t>
  </si>
  <si>
    <t>waste</t>
  </si>
  <si>
    <t>fugitive</t>
  </si>
  <si>
    <t>transportation</t>
  </si>
  <si>
    <t>CO2e, tonnes</t>
  </si>
  <si>
    <t>Grid Electricity</t>
  </si>
  <si>
    <t>Fuel Oil</t>
  </si>
  <si>
    <t>Total</t>
  </si>
  <si>
    <t>Solid Waste</t>
  </si>
  <si>
    <t>Buildings</t>
  </si>
  <si>
    <t>Fleet</t>
  </si>
  <si>
    <t>Municpal Fleet EU, 2020, GJ</t>
  </si>
  <si>
    <t>!gasolineMix</t>
  </si>
  <si>
    <t>dieselMix</t>
  </si>
  <si>
    <t>Urban Bus Fuel Use, 2020, MJ</t>
  </si>
  <si>
    <t>gasolineMix</t>
  </si>
  <si>
    <t>Emission Factors, kg/TJ</t>
  </si>
  <si>
    <t>CO2</t>
  </si>
  <si>
    <t>CH4</t>
  </si>
  <si>
    <t>N2O</t>
  </si>
  <si>
    <t>electricity</t>
  </si>
  <si>
    <t>Charleston</t>
  </si>
  <si>
    <t>North Charleston</t>
  </si>
  <si>
    <t>James Island</t>
  </si>
  <si>
    <t>Mount Pleasant</t>
  </si>
  <si>
    <t>Unincorporated</t>
  </si>
  <si>
    <t>All other Cities/Towns</t>
  </si>
  <si>
    <t>tonnes CO2e</t>
  </si>
  <si>
    <t>Downtown</t>
  </si>
  <si>
    <t>West Ashley</t>
  </si>
  <si>
    <t>Wadmalaw Island/Johns Island/</t>
  </si>
  <si>
    <t>Mt. Pleasant</t>
  </si>
  <si>
    <t>Unincorporated (CC)</t>
  </si>
  <si>
    <t>IOP/Dewees Island</t>
  </si>
  <si>
    <t>Sullivan's Island</t>
  </si>
  <si>
    <t>Folly Beach</t>
  </si>
  <si>
    <t>Kiawah Island</t>
  </si>
  <si>
    <t>Seabrook Island</t>
  </si>
  <si>
    <t>Edisto Island</t>
  </si>
  <si>
    <t>Ravenel/Megget</t>
  </si>
  <si>
    <t>Building Energy Use</t>
  </si>
  <si>
    <t>grid loss</t>
  </si>
  <si>
    <t>kg/TJ</t>
  </si>
  <si>
    <t>g/kWH</t>
  </si>
  <si>
    <t>tonnes/MJ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</si>
</sst>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000000000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Open Sans"/>
    </font>
    <font>
      <b/>
      <sz val="10"/>
      <color theme="1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/>
    <xf numFmtId="3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2" borderId="0" xfId="0" applyFont="1" applyFill="1"/>
    <xf numFmtId="164" fontId="1" fillId="0" borderId="0" xfId="0" applyNumberFormat="1" applyFont="1" applyAlignment="1"/>
    <xf numFmtId="10" fontId="1" fillId="0" borderId="0" xfId="0" applyNumberFormat="1" applyFont="1"/>
    <xf numFmtId="4" fontId="1" fillId="0" borderId="0" xfId="0" applyNumberFormat="1" applyFont="1"/>
    <xf numFmtId="4" fontId="1" fillId="0" borderId="0" xfId="0" applyNumberFormat="1" applyFont="1" applyAlignment="1"/>
    <xf numFmtId="3" fontId="1" fillId="0" borderId="0" xfId="0" applyNumberFormat="1" applyFont="1"/>
    <xf numFmtId="165" fontId="1" fillId="0" borderId="0" xfId="0" applyNumberFormat="1" applyFont="1" applyAlignment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/>
    <xf numFmtId="164" fontId="1" fillId="3" borderId="0" xfId="0" applyNumberFormat="1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Countywide 2020 GHG Emissions by Sector and Source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'Countywide Emissions'!$A$2</c:f>
              <c:strCache>
                <c:ptCount val="1"/>
                <c:pt idx="0">
                  <c:v>Electricity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Emissions'!$B$2:$H$2</c:f>
              <c:numCache>
                <c:formatCode>General</c:formatCode>
                <c:ptCount val="7"/>
                <c:pt idx="0">
                  <c:v>2100541.71</c:v>
                </c:pt>
                <c:pt idx="1">
                  <c:v>501.65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8F45-4F57-81F6-CD17F8E7B957}"/>
            </c:ext>
          </c:extLst>
        </c:ser>
        <c:ser>
          <c:idx val="1"/>
          <c:order val="1"/>
          <c:tx>
            <c:strRef>
              <c:f>'Countywide Emissions'!$A$3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Emissions'!$B$3:$H$3</c:f>
              <c:numCache>
                <c:formatCode>General</c:formatCode>
                <c:ptCount val="7"/>
                <c:pt idx="0">
                  <c:v>449571.48</c:v>
                </c:pt>
                <c:pt idx="3">
                  <c:v>53828.21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8F45-4F57-81F6-CD17F8E7B957}"/>
            </c:ext>
          </c:extLst>
        </c:ser>
        <c:ser>
          <c:idx val="2"/>
          <c:order val="2"/>
          <c:tx>
            <c:strRef>
              <c:f>'Countywide Emissions'!$A$4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Emissions'!$B$4:$H$4</c:f>
              <c:numCache>
                <c:formatCode>General</c:formatCode>
                <c:ptCount val="7"/>
                <c:pt idx="0">
                  <c:v>8326.8700000000008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8F45-4F57-81F6-CD17F8E7B957}"/>
            </c:ext>
          </c:extLst>
        </c:ser>
        <c:ser>
          <c:idx val="3"/>
          <c:order val="3"/>
          <c:tx>
            <c:strRef>
              <c:f>'Countywide Emissions'!$A$5</c:f>
              <c:strCache>
                <c:ptCount val="1"/>
                <c:pt idx="0">
                  <c:v>Light Fuel Oil</c:v>
                </c:pt>
              </c:strCache>
            </c:strRef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Emissions'!$B$5:$H$5</c:f>
              <c:numCache>
                <c:formatCode>General</c:formatCode>
                <c:ptCount val="7"/>
                <c:pt idx="0">
                  <c:v>42601.26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8F45-4F57-81F6-CD17F8E7B957}"/>
            </c:ext>
          </c:extLst>
        </c:ser>
        <c:ser>
          <c:idx val="4"/>
          <c:order val="4"/>
          <c:tx>
            <c:strRef>
              <c:f>'Countywide Emissions'!$A$6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Emissions'!$B$6:$H$6</c:f>
              <c:numCache>
                <c:formatCode>General</c:formatCode>
                <c:ptCount val="7"/>
                <c:pt idx="0">
                  <c:v>16871.84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8F45-4F57-81F6-CD17F8E7B957}"/>
            </c:ext>
          </c:extLst>
        </c:ser>
        <c:ser>
          <c:idx val="5"/>
          <c:order val="5"/>
          <c:tx>
            <c:strRef>
              <c:f>'Countywide Emissions'!$A$9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Emissions'!$B$9:$H$9</c:f>
              <c:numCache>
                <c:formatCode>General</c:formatCode>
                <c:ptCount val="7"/>
                <c:pt idx="1">
                  <c:v>1419663.12</c:v>
                </c:pt>
                <c:pt idx="2">
                  <c:v>31928.639999999999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8F45-4F57-81F6-CD17F8E7B957}"/>
            </c:ext>
          </c:extLst>
        </c:ser>
        <c:ser>
          <c:idx val="6"/>
          <c:order val="6"/>
          <c:tx>
            <c:strRef>
              <c:f>'Countywide Emissions'!$A$10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D3E2F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Emissions'!$B$10:$H$10</c:f>
              <c:numCache>
                <c:formatCode>General</c:formatCode>
                <c:ptCount val="7"/>
                <c:pt idx="1">
                  <c:v>757541.28</c:v>
                </c:pt>
                <c:pt idx="2">
                  <c:v>208628.12000000002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8F45-4F57-81F6-CD17F8E7B957}"/>
            </c:ext>
          </c:extLst>
        </c:ser>
        <c:ser>
          <c:idx val="7"/>
          <c:order val="7"/>
          <c:tx>
            <c:strRef>
              <c:f>'Countywide Emissions'!$A$11</c:f>
              <c:strCache>
                <c:ptCount val="1"/>
                <c:pt idx="0">
                  <c:v>Jet Fuels</c:v>
                </c:pt>
              </c:strCache>
            </c:strRef>
          </c:tx>
          <c:spPr>
            <a:solidFill>
              <a:srgbClr val="F8C4C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Emissions'!$B$11:$H$11</c:f>
              <c:numCache>
                <c:formatCode>General</c:formatCode>
                <c:ptCount val="7"/>
                <c:pt idx="2">
                  <c:v>425760.99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7-8F45-4F57-81F6-CD17F8E7B957}"/>
            </c:ext>
          </c:extLst>
        </c:ser>
        <c:ser>
          <c:idx val="8"/>
          <c:order val="8"/>
          <c:tx>
            <c:strRef>
              <c:f>'Countywide Emissions'!$A$12</c:f>
              <c:strCache>
                <c:ptCount val="1"/>
                <c:pt idx="0">
                  <c:v>Non-Energy</c:v>
                </c:pt>
              </c:strCache>
            </c:strRef>
          </c:tx>
          <c:spPr>
            <a:solidFill>
              <a:srgbClr val="C27BA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Emissions'!$B$12:$H$12</c:f>
              <c:numCache>
                <c:formatCode>General</c:formatCode>
                <c:ptCount val="7"/>
                <c:pt idx="4">
                  <c:v>179208.22000000003</c:v>
                </c:pt>
                <c:pt idx="5">
                  <c:v>138146.07999999999</c:v>
                </c:pt>
                <c:pt idx="6">
                  <c:v>148308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8-8F45-4F57-81F6-CD17F8E7B957}"/>
            </c:ext>
          </c:extLst>
        </c:ser>
        <c:ser>
          <c:idx val="9"/>
          <c:order val="9"/>
          <c:tx>
            <c:strRef>
              <c:f>'Countywide Emissions'!$A$8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96DFAA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Emissions'!$B$8:$H$8</c:f>
              <c:numCache>
                <c:formatCode>General</c:formatCode>
                <c:ptCount val="7"/>
                <c:pt idx="0">
                  <c:v>398199.27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9-8F45-4F57-81F6-CD17F8E7B957}"/>
            </c:ext>
          </c:extLst>
        </c:ser>
        <c:ser>
          <c:idx val="10"/>
          <c:order val="10"/>
          <c:tx>
            <c:strRef>
              <c:f>'Countywide Emissions'!$A$7</c:f>
              <c:strCache>
                <c:ptCount val="1"/>
                <c:pt idx="0">
                  <c:v>Heavy Fuel Oil</c:v>
                </c:pt>
              </c:strCache>
            </c:strRef>
          </c:tx>
          <c:spPr>
            <a:solidFill>
              <a:srgbClr val="FFC59A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'Countywide Emissions'!$B$1:$H$1</c:f>
              <c:strCache>
                <c:ptCount val="7"/>
                <c:pt idx="0">
                  <c:v>Buildings </c:v>
                </c:pt>
                <c:pt idx="1">
                  <c:v>On-Road Transportation</c:v>
                </c:pt>
                <c:pt idx="2">
                  <c:v>Other Transportation Activities</c:v>
                </c:pt>
                <c:pt idx="3">
                  <c:v>Fugitive </c:v>
                </c:pt>
                <c:pt idx="4">
                  <c:v>Waste</c:v>
                </c:pt>
                <c:pt idx="5">
                  <c:v>Industrial Processes &amp; Product Use</c:v>
                </c:pt>
                <c:pt idx="6">
                  <c:v>Agriculture, Forestry, &amp; Other Land Use</c:v>
                </c:pt>
              </c:strCache>
            </c:strRef>
          </c:cat>
          <c:val>
            <c:numRef>
              <c:f>'Countywide Emissions'!$B$7:$H$7</c:f>
              <c:numCache>
                <c:formatCode>General</c:formatCode>
                <c:ptCount val="7"/>
                <c:pt idx="0">
                  <c:v>13281.17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A-8F45-4F57-81F6-CD17F8E7B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1063666"/>
        <c:axId val="2086429204"/>
      </c:barChart>
      <c:catAx>
        <c:axId val="7710636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6429204"/>
        <c:crosses val="autoZero"/>
        <c:auto val="1"/>
        <c:lblAlgn val="ctr"/>
        <c:lblOffset val="100"/>
        <c:noMultiLvlLbl val="1"/>
      </c:catAx>
      <c:valAx>
        <c:axId val="20864292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GHG Emissions (tons CO2e)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71063666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r>
              <a:rPr lang="en-US" b="0">
                <a:solidFill>
                  <a:srgbClr val="000000"/>
                </a:solidFill>
                <a:latin typeface="+mn-lt"/>
              </a:rPr>
              <a:t>Government Wide 2020 GHG Emissions by Sector and Source</a:t>
            </a:r>
          </a:p>
        </c:rich>
      </c:tx>
      <c:layout>
        <c:manualLayout>
          <c:xMode val="edge"/>
          <c:yMode val="edge"/>
          <c:x val="2.7583333333333335E-2"/>
          <c:y val="0.05"/>
        </c:manualLayout>
      </c:layout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'County Government Emissions'!$B$2</c:f>
              <c:strCache>
                <c:ptCount val="1"/>
                <c:pt idx="0">
                  <c:v>Natural Gas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Emissions'!$B$3:$B$5</c:f>
              <c:numCache>
                <c:formatCode>General</c:formatCode>
                <c:ptCount val="3"/>
                <c:pt idx="1">
                  <c:v>5543.34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D041-45B1-A941-68449C4F1A50}"/>
            </c:ext>
          </c:extLst>
        </c:ser>
        <c:ser>
          <c:idx val="1"/>
          <c:order val="1"/>
          <c:tx>
            <c:strRef>
              <c:f>'County Government Emissions'!$C$2</c:f>
              <c:strCache>
                <c:ptCount val="1"/>
                <c:pt idx="0">
                  <c:v>Grid Electricity</c:v>
                </c:pt>
              </c:strCache>
            </c:strRef>
          </c:tx>
          <c:spPr>
            <a:solidFill>
              <a:srgbClr val="EA4335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Emissions'!$C$3:$C$5</c:f>
              <c:numCache>
                <c:formatCode>General</c:formatCode>
                <c:ptCount val="3"/>
                <c:pt idx="1">
                  <c:v>16723.71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D041-45B1-A941-68449C4F1A50}"/>
            </c:ext>
          </c:extLst>
        </c:ser>
        <c:ser>
          <c:idx val="2"/>
          <c:order val="2"/>
          <c:tx>
            <c:strRef>
              <c:f>'County Government Emissions'!$D$2</c:f>
              <c:strCache>
                <c:ptCount val="1"/>
                <c:pt idx="0">
                  <c:v>Fuel Oil</c:v>
                </c:pt>
              </c:strCache>
            </c:strRef>
          </c:tx>
          <c:spPr>
            <a:solidFill>
              <a:srgbClr val="FBBC04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Emissions'!$D$3:$D$5</c:f>
              <c:numCache>
                <c:formatCode>General</c:formatCode>
                <c:ptCount val="3"/>
                <c:pt idx="1">
                  <c:v>224.19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D041-45B1-A941-68449C4F1A50}"/>
            </c:ext>
          </c:extLst>
        </c:ser>
        <c:ser>
          <c:idx val="3"/>
          <c:order val="3"/>
          <c:tx>
            <c:strRef>
              <c:f>'County Government Emissions'!$E$2</c:f>
              <c:strCache>
                <c:ptCount val="1"/>
                <c:pt idx="0">
                  <c:v>Propane</c:v>
                </c:pt>
              </c:strCache>
            </c:strRef>
          </c:tx>
          <c:spPr>
            <a:solidFill>
              <a:srgbClr val="34A853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Emissions'!$E$3:$E$5</c:f>
              <c:numCache>
                <c:formatCode>General</c:formatCode>
                <c:ptCount val="3"/>
                <c:pt idx="1">
                  <c:v>89.26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D041-45B1-A941-68449C4F1A50}"/>
            </c:ext>
          </c:extLst>
        </c:ser>
        <c:ser>
          <c:idx val="4"/>
          <c:order val="4"/>
          <c:tx>
            <c:strRef>
              <c:f>'County Government Emissions'!$F$2</c:f>
              <c:strCache>
                <c:ptCount val="1"/>
                <c:pt idx="0">
                  <c:v>Wood</c:v>
                </c:pt>
              </c:strCache>
            </c:strRef>
          </c:tx>
          <c:spPr>
            <a:solidFill>
              <a:srgbClr val="FF6D01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Emissions'!$F$3:$F$5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D041-45B1-A941-68449C4F1A50}"/>
            </c:ext>
          </c:extLst>
        </c:ser>
        <c:ser>
          <c:idx val="5"/>
          <c:order val="5"/>
          <c:tx>
            <c:strRef>
              <c:f>'County Government Emissions'!$G$2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46BDC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Emissions'!$G$3:$G$5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5-D041-45B1-A941-68449C4F1A50}"/>
            </c:ext>
          </c:extLst>
        </c:ser>
        <c:ser>
          <c:idx val="6"/>
          <c:order val="6"/>
          <c:tx>
            <c:strRef>
              <c:f>'County Government Emissions'!$H$2</c:f>
              <c:strCache>
                <c:ptCount val="1"/>
                <c:pt idx="0">
                  <c:v>Gasoline</c:v>
                </c:pt>
              </c:strCache>
            </c:strRef>
          </c:tx>
          <c:spPr>
            <a:solidFill>
              <a:srgbClr val="D3E2FC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Emissions'!$H$3:$H$5</c:f>
              <c:numCache>
                <c:formatCode>General</c:formatCode>
                <c:ptCount val="3"/>
                <c:pt idx="2">
                  <c:v>6319.6796467648992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6-D041-45B1-A941-68449C4F1A50}"/>
            </c:ext>
          </c:extLst>
        </c:ser>
        <c:ser>
          <c:idx val="7"/>
          <c:order val="7"/>
          <c:tx>
            <c:strRef>
              <c:f>'County Government Emissions'!$I$2</c:f>
              <c:strCache>
                <c:ptCount val="1"/>
                <c:pt idx="0">
                  <c:v>Diesel</c:v>
                </c:pt>
              </c:strCache>
            </c:strRef>
          </c:tx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Emissions'!$I$3:$I$5</c:f>
              <c:numCache>
                <c:formatCode>General</c:formatCode>
                <c:ptCount val="3"/>
                <c:pt idx="2">
                  <c:v>10415.442494620282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41-45B1-A941-68449C4F1A50}"/>
            </c:ext>
          </c:extLst>
        </c:ser>
        <c:ser>
          <c:idx val="8"/>
          <c:order val="8"/>
          <c:tx>
            <c:strRef>
              <c:f>'County Government Emissions'!$J$2</c:f>
              <c:strCache>
                <c:ptCount val="1"/>
                <c:pt idx="0">
                  <c:v>Non-Energy</c:v>
                </c:pt>
              </c:strCache>
            </c:strRef>
          </c:tx>
          <c:invertIfNegative val="1"/>
          <c:cat>
            <c:strRef>
              <c:f>'County Government Emissions'!$A$3:$A$5</c:f>
              <c:strCache>
                <c:ptCount val="3"/>
                <c:pt idx="0">
                  <c:v>Solid Waste</c:v>
                </c:pt>
                <c:pt idx="1">
                  <c:v>Buildings</c:v>
                </c:pt>
                <c:pt idx="2">
                  <c:v>Fleet</c:v>
                </c:pt>
              </c:strCache>
            </c:strRef>
          </c:cat>
          <c:val>
            <c:numRef>
              <c:f>'County Government Emissions'!$J$3:$J$5</c:f>
              <c:numCache>
                <c:formatCode>General</c:formatCode>
                <c:ptCount val="3"/>
                <c:pt idx="0" formatCode="#,##0">
                  <c:v>144574.92000000001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41-45B1-A941-68449C4F1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9575814"/>
        <c:axId val="97714326"/>
      </c:barChart>
      <c:catAx>
        <c:axId val="18695758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714326"/>
        <c:crosses val="autoZero"/>
        <c:auto val="1"/>
        <c:lblAlgn val="ctr"/>
        <c:lblOffset val="100"/>
        <c:noMultiLvlLbl val="1"/>
      </c:catAx>
      <c:valAx>
        <c:axId val="977143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US" b="0">
                    <a:solidFill>
                      <a:srgbClr val="000000"/>
                    </a:solidFill>
                    <a:latin typeface="+mn-lt"/>
                  </a:rPr>
                  <a:t>GHG Emissions (tons CO2e)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69575814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chemeClr val="dk1"/>
                </a:solidFill>
                <a:latin typeface="+mn-lt"/>
              </a:defRPr>
            </a:pPr>
            <a:r>
              <a:rPr lang="en-US" b="0">
                <a:solidFill>
                  <a:schemeClr val="dk1"/>
                </a:solidFill>
                <a:latin typeface="+mn-lt"/>
              </a:rPr>
              <a:t>2020 GHG Emissions Percentage by Municipality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3C47D"/>
              </a:solidFill>
            </c:spPr>
            <c:extLst>
              <c:ext xmlns:c16="http://schemas.microsoft.com/office/drawing/2014/chart" uri="{C3380CC4-5D6E-409C-BE32-E72D297353CC}">
                <c16:uniqueId val="{00000001-B99D-4E1B-83E2-D498FD0DF02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'Emissions by Municipality'!$B$1:$G$1</c:f>
              <c:strCache>
                <c:ptCount val="6"/>
                <c:pt idx="0">
                  <c:v>Charleston</c:v>
                </c:pt>
                <c:pt idx="1">
                  <c:v>North Charleston</c:v>
                </c:pt>
                <c:pt idx="2">
                  <c:v>James Island</c:v>
                </c:pt>
                <c:pt idx="3">
                  <c:v>Mount Pleasant</c:v>
                </c:pt>
                <c:pt idx="4">
                  <c:v>Unincorporated</c:v>
                </c:pt>
                <c:pt idx="5">
                  <c:v>All other Cities/Towns</c:v>
                </c:pt>
              </c:strCache>
            </c:strRef>
          </c:cat>
          <c:val>
            <c:numRef>
              <c:f>'Emissions by Municipality'!$B$2:$G$2</c:f>
              <c:numCache>
                <c:formatCode>0.000%</c:formatCode>
                <c:ptCount val="6"/>
                <c:pt idx="0">
                  <c:v>0.27860467930526372</c:v>
                </c:pt>
                <c:pt idx="1">
                  <c:v>0.61014702640407537</c:v>
                </c:pt>
                <c:pt idx="2">
                  <c:v>6.7178525865791247E-2</c:v>
                </c:pt>
                <c:pt idx="3">
                  <c:v>1.6959502920913417E-4</c:v>
                </c:pt>
                <c:pt idx="4">
                  <c:v>4.4501677462605043E-5</c:v>
                </c:pt>
                <c:pt idx="5">
                  <c:v>4.3855671718197722E-2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9D-4E1B-83E2-D498FD0DF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361950</xdr:colOff>
      <xdr:row>23</xdr:row>
      <xdr:rowOff>0</xdr:rowOff>
    </xdr:from>
    <xdr:ext cx="8991600" cy="55530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114300</xdr:colOff>
      <xdr:row>12</xdr:row>
      <xdr:rowOff>47625</xdr:rowOff>
    </xdr:from>
    <xdr:ext cx="5715000" cy="353377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933450</xdr:colOff>
      <xdr:row>13</xdr:row>
      <xdr:rowOff>95250</xdr:rowOff>
    </xdr:from>
    <xdr:ext cx="8172450" cy="5057775"/>
    <xdr:graphicFrame macro="">
      <xdr:nvGraphicFramePr>
        <xdr:cNvPr id="3" name="Chart 3" title="Chart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61"/>
  <sheetViews>
    <sheetView tabSelected="1" workbookViewId="0"/>
  </sheetViews>
  <sheetFormatPr defaultColWidth="12.5703125" defaultRowHeight="15.75" customHeight="1" x14ac:dyDescent="0.2"/>
  <sheetData>
    <row r="1" spans="1:17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</row>
    <row r="2" spans="1:17" x14ac:dyDescent="0.2">
      <c r="A2" s="1" t="s">
        <v>7</v>
      </c>
      <c r="B2" s="2">
        <f>B18</f>
        <v>2100541.71</v>
      </c>
      <c r="C2" s="2">
        <f>D19</f>
        <v>501.65</v>
      </c>
      <c r="D2" s="2">
        <f>SUM(F19:I19)</f>
        <v>0</v>
      </c>
    </row>
    <row r="3" spans="1:17" s="22" customFormat="1" x14ac:dyDescent="0.2">
      <c r="A3" s="20" t="s">
        <v>8</v>
      </c>
      <c r="B3" s="21">
        <f>B20</f>
        <v>449571.48</v>
      </c>
      <c r="E3" s="21">
        <f>K18</f>
        <v>53828.21</v>
      </c>
    </row>
    <row r="4" spans="1:17" s="22" customFormat="1" x14ac:dyDescent="0.2">
      <c r="A4" s="20" t="s">
        <v>9</v>
      </c>
      <c r="B4" s="21">
        <f t="shared" ref="B4:B6" si="0">B22</f>
        <v>8326.8700000000008</v>
      </c>
    </row>
    <row r="5" spans="1:17" s="22" customFormat="1" x14ac:dyDescent="0.2">
      <c r="A5" s="20" t="s">
        <v>10</v>
      </c>
      <c r="B5" s="21">
        <f t="shared" si="0"/>
        <v>42601.26</v>
      </c>
    </row>
    <row r="6" spans="1:17" s="22" customFormat="1" x14ac:dyDescent="0.2">
      <c r="A6" s="20" t="s">
        <v>11</v>
      </c>
      <c r="B6" s="21">
        <f t="shared" si="0"/>
        <v>16871.84</v>
      </c>
    </row>
    <row r="7" spans="1:17" s="22" customFormat="1" x14ac:dyDescent="0.2">
      <c r="A7" s="20" t="s">
        <v>12</v>
      </c>
      <c r="B7" s="21">
        <f t="shared" ref="B7:B8" si="1">B28</f>
        <v>13281.17</v>
      </c>
    </row>
    <row r="8" spans="1:17" s="22" customFormat="1" x14ac:dyDescent="0.2">
      <c r="A8" s="20" t="s">
        <v>13</v>
      </c>
      <c r="B8" s="21">
        <f t="shared" si="1"/>
        <v>398199.27</v>
      </c>
    </row>
    <row r="9" spans="1:17" s="22" customFormat="1" x14ac:dyDescent="0.2">
      <c r="A9" s="20" t="s">
        <v>14</v>
      </c>
      <c r="C9" s="21">
        <f>SUM(D38:D39)</f>
        <v>1419663.12</v>
      </c>
      <c r="D9" s="21">
        <f>SUM(F38:I40)</f>
        <v>31928.639999999999</v>
      </c>
    </row>
    <row r="10" spans="1:17" s="22" customFormat="1" x14ac:dyDescent="0.2">
      <c r="A10" s="20" t="s">
        <v>15</v>
      </c>
      <c r="C10" s="21">
        <f>D24+D40</f>
        <v>757541.28</v>
      </c>
      <c r="D10" s="21">
        <f>SUM(F24:I24)+SUM(F40:I40)</f>
        <v>208628.12000000002</v>
      </c>
    </row>
    <row r="11" spans="1:17" s="22" customFormat="1" x14ac:dyDescent="0.2">
      <c r="A11" s="20" t="s">
        <v>16</v>
      </c>
      <c r="D11" s="21">
        <f>H44</f>
        <v>425760.99</v>
      </c>
    </row>
    <row r="12" spans="1:17" s="22" customFormat="1" x14ac:dyDescent="0.2">
      <c r="A12" s="20" t="s">
        <v>17</v>
      </c>
      <c r="F12" s="21">
        <f>SUM(O17:O20)</f>
        <v>179208.22000000003</v>
      </c>
      <c r="G12" s="21">
        <f>M17</f>
        <v>138146.07999999999</v>
      </c>
      <c r="H12" s="21">
        <f>Q17</f>
        <v>148308</v>
      </c>
    </row>
    <row r="14" spans="1:17" x14ac:dyDescent="0.2">
      <c r="A14" s="1" t="s">
        <v>18</v>
      </c>
    </row>
    <row r="15" spans="1:17" x14ac:dyDescent="0.2">
      <c r="A15" s="1" t="s">
        <v>19</v>
      </c>
      <c r="B15" s="1">
        <v>2020</v>
      </c>
      <c r="C15" s="1" t="s">
        <v>20</v>
      </c>
      <c r="E15" s="1" t="s">
        <v>21</v>
      </c>
      <c r="J15" s="1" t="s">
        <v>22</v>
      </c>
      <c r="L15" s="1" t="s">
        <v>23</v>
      </c>
      <c r="N15" s="1" t="s">
        <v>24</v>
      </c>
      <c r="P15" s="1" t="s">
        <v>25</v>
      </c>
    </row>
    <row r="16" spans="1:17" x14ac:dyDescent="0.2">
      <c r="A16" s="1" t="s">
        <v>26</v>
      </c>
      <c r="C16" s="1" t="s">
        <v>27</v>
      </c>
      <c r="D16" s="1">
        <v>2020</v>
      </c>
      <c r="E16" s="1" t="s">
        <v>27</v>
      </c>
      <c r="F16" s="1" t="s">
        <v>28</v>
      </c>
      <c r="G16" s="1" t="s">
        <v>29</v>
      </c>
      <c r="H16" s="1" t="s">
        <v>30</v>
      </c>
      <c r="I16" s="1" t="s">
        <v>31</v>
      </c>
      <c r="J16" s="1" t="s">
        <v>27</v>
      </c>
      <c r="K16" s="1">
        <v>2020</v>
      </c>
      <c r="L16" s="1" t="s">
        <v>27</v>
      </c>
      <c r="M16" s="1">
        <v>2020</v>
      </c>
      <c r="N16" s="1" t="s">
        <v>27</v>
      </c>
      <c r="O16" s="1">
        <v>2020</v>
      </c>
      <c r="P16" s="3" t="s">
        <v>27</v>
      </c>
      <c r="Q16" s="1">
        <v>2020</v>
      </c>
    </row>
    <row r="17" spans="1:17" x14ac:dyDescent="0.2">
      <c r="A17" s="1" t="s">
        <v>32</v>
      </c>
      <c r="C17" s="1" t="s">
        <v>26</v>
      </c>
      <c r="E17" s="1" t="s">
        <v>26</v>
      </c>
      <c r="J17" s="1" t="s">
        <v>33</v>
      </c>
      <c r="L17" s="1" t="s">
        <v>34</v>
      </c>
      <c r="M17" s="1">
        <v>138146.07999999999</v>
      </c>
      <c r="N17" s="1" t="s">
        <v>35</v>
      </c>
      <c r="O17" s="1">
        <v>129331.89</v>
      </c>
      <c r="P17" s="1" t="s">
        <v>36</v>
      </c>
      <c r="Q17" s="1">
        <v>148308</v>
      </c>
    </row>
    <row r="18" spans="1:17" x14ac:dyDescent="0.2">
      <c r="A18" s="1" t="s">
        <v>37</v>
      </c>
      <c r="B18" s="1">
        <v>2100541.71</v>
      </c>
      <c r="C18" s="1" t="s">
        <v>32</v>
      </c>
      <c r="E18" s="1" t="s">
        <v>32</v>
      </c>
      <c r="J18" s="1" t="s">
        <v>38</v>
      </c>
      <c r="K18" s="1">
        <v>53828.21</v>
      </c>
      <c r="L18" s="1" t="s">
        <v>39</v>
      </c>
      <c r="N18" s="1" t="s">
        <v>40</v>
      </c>
      <c r="P18" s="1" t="s">
        <v>41</v>
      </c>
    </row>
    <row r="19" spans="1:17" x14ac:dyDescent="0.2">
      <c r="A19" s="1" t="s">
        <v>42</v>
      </c>
      <c r="C19" s="1" t="s">
        <v>37</v>
      </c>
      <c r="D19" s="1">
        <v>501.65</v>
      </c>
      <c r="E19" s="1" t="s">
        <v>37</v>
      </c>
      <c r="N19" s="1" t="s">
        <v>43</v>
      </c>
      <c r="O19" s="1">
        <v>15243.03</v>
      </c>
      <c r="P19" s="1" t="s">
        <v>44</v>
      </c>
    </row>
    <row r="20" spans="1:17" x14ac:dyDescent="0.2">
      <c r="A20" s="1" t="s">
        <v>45</v>
      </c>
      <c r="B20" s="1">
        <v>449571.48</v>
      </c>
      <c r="C20" s="1" t="s">
        <v>42</v>
      </c>
      <c r="E20" s="1" t="s">
        <v>42</v>
      </c>
      <c r="N20" s="1" t="s">
        <v>46</v>
      </c>
      <c r="O20" s="1">
        <v>34633.300000000003</v>
      </c>
    </row>
    <row r="21" spans="1:17" x14ac:dyDescent="0.2">
      <c r="A21" s="1" t="s">
        <v>47</v>
      </c>
      <c r="C21" s="1" t="s">
        <v>45</v>
      </c>
      <c r="E21" s="1" t="s">
        <v>45</v>
      </c>
    </row>
    <row r="22" spans="1:17" x14ac:dyDescent="0.2">
      <c r="A22" s="1" t="s">
        <v>48</v>
      </c>
      <c r="B22" s="1">
        <v>8326.8700000000008</v>
      </c>
      <c r="C22" s="1" t="s">
        <v>47</v>
      </c>
      <c r="E22" s="1" t="s">
        <v>47</v>
      </c>
    </row>
    <row r="23" spans="1:17" x14ac:dyDescent="0.2">
      <c r="A23" s="1" t="s">
        <v>49</v>
      </c>
      <c r="B23" s="1">
        <v>42601.26</v>
      </c>
      <c r="C23" s="1" t="s">
        <v>48</v>
      </c>
      <c r="E23" s="1" t="s">
        <v>48</v>
      </c>
    </row>
    <row r="24" spans="1:17" x14ac:dyDescent="0.2">
      <c r="A24" s="1" t="s">
        <v>50</v>
      </c>
      <c r="B24" s="1">
        <v>16871.84</v>
      </c>
      <c r="C24" s="1" t="s">
        <v>49</v>
      </c>
      <c r="D24" s="1">
        <v>757540.72</v>
      </c>
      <c r="E24" s="1" t="s">
        <v>49</v>
      </c>
      <c r="F24" s="1">
        <v>9366</v>
      </c>
      <c r="G24" s="1">
        <v>197549.1</v>
      </c>
      <c r="I24" s="1">
        <v>1713.01</v>
      </c>
    </row>
    <row r="25" spans="1:17" x14ac:dyDescent="0.2">
      <c r="A25" s="1" t="s">
        <v>51</v>
      </c>
      <c r="C25" s="1" t="s">
        <v>50</v>
      </c>
      <c r="E25" s="1" t="s">
        <v>50</v>
      </c>
    </row>
    <row r="26" spans="1:17" x14ac:dyDescent="0.2">
      <c r="A26" s="1" t="s">
        <v>52</v>
      </c>
      <c r="C26" s="1" t="s">
        <v>51</v>
      </c>
      <c r="E26" s="1" t="s">
        <v>51</v>
      </c>
    </row>
    <row r="27" spans="1:17" x14ac:dyDescent="0.2">
      <c r="A27" s="1" t="s">
        <v>53</v>
      </c>
      <c r="C27" s="1" t="s">
        <v>52</v>
      </c>
      <c r="E27" s="1" t="s">
        <v>52</v>
      </c>
    </row>
    <row r="28" spans="1:17" x14ac:dyDescent="0.2">
      <c r="A28" s="1" t="s">
        <v>54</v>
      </c>
      <c r="B28" s="1">
        <v>13281.17</v>
      </c>
      <c r="C28" s="1" t="s">
        <v>53</v>
      </c>
      <c r="E28" s="1" t="s">
        <v>53</v>
      </c>
    </row>
    <row r="29" spans="1:17" x14ac:dyDescent="0.2">
      <c r="A29" s="1" t="s">
        <v>55</v>
      </c>
      <c r="B29" s="1">
        <v>398199.27</v>
      </c>
      <c r="C29" s="1" t="s">
        <v>54</v>
      </c>
      <c r="E29" s="1" t="s">
        <v>54</v>
      </c>
    </row>
    <row r="30" spans="1:17" x14ac:dyDescent="0.2">
      <c r="A30" s="1" t="s">
        <v>56</v>
      </c>
      <c r="C30" s="1" t="s">
        <v>55</v>
      </c>
      <c r="E30" s="1" t="s">
        <v>55</v>
      </c>
    </row>
    <row r="31" spans="1:17" x14ac:dyDescent="0.2">
      <c r="A31" s="1" t="s">
        <v>57</v>
      </c>
      <c r="C31" s="1" t="s">
        <v>56</v>
      </c>
      <c r="E31" s="1" t="s">
        <v>56</v>
      </c>
    </row>
    <row r="32" spans="1:17" x14ac:dyDescent="0.2">
      <c r="A32" s="1" t="s">
        <v>58</v>
      </c>
      <c r="C32" s="1" t="s">
        <v>57</v>
      </c>
      <c r="E32" s="1" t="s">
        <v>57</v>
      </c>
    </row>
    <row r="33" spans="1:9" x14ac:dyDescent="0.2">
      <c r="A33" s="1" t="s">
        <v>59</v>
      </c>
      <c r="C33" s="1" t="s">
        <v>58</v>
      </c>
      <c r="E33" s="1" t="s">
        <v>58</v>
      </c>
    </row>
    <row r="34" spans="1:9" x14ac:dyDescent="0.2">
      <c r="A34" s="1" t="s">
        <v>60</v>
      </c>
      <c r="C34" s="1" t="s">
        <v>59</v>
      </c>
      <c r="E34" s="1" t="s">
        <v>59</v>
      </c>
    </row>
    <row r="35" spans="1:9" x14ac:dyDescent="0.2">
      <c r="A35" s="1" t="s">
        <v>61</v>
      </c>
      <c r="C35" s="1" t="s">
        <v>60</v>
      </c>
      <c r="E35" s="1" t="s">
        <v>60</v>
      </c>
    </row>
    <row r="36" spans="1:9" x14ac:dyDescent="0.2">
      <c r="A36" s="1" t="s">
        <v>62</v>
      </c>
      <c r="C36" s="1" t="s">
        <v>61</v>
      </c>
      <c r="E36" s="1" t="s">
        <v>61</v>
      </c>
    </row>
    <row r="37" spans="1:9" x14ac:dyDescent="0.2">
      <c r="A37" s="1" t="s">
        <v>63</v>
      </c>
      <c r="C37" s="1" t="s">
        <v>62</v>
      </c>
      <c r="E37" s="1" t="s">
        <v>62</v>
      </c>
    </row>
    <row r="38" spans="1:9" x14ac:dyDescent="0.2">
      <c r="A38" s="1" t="s">
        <v>64</v>
      </c>
      <c r="C38" s="1" t="s">
        <v>63</v>
      </c>
      <c r="D38" s="1">
        <v>1419660.57</v>
      </c>
      <c r="E38" s="1" t="s">
        <v>63</v>
      </c>
      <c r="I38" s="1">
        <v>31928.63</v>
      </c>
    </row>
    <row r="39" spans="1:9" x14ac:dyDescent="0.2">
      <c r="A39" s="1" t="s">
        <v>65</v>
      </c>
      <c r="C39" s="1" t="s">
        <v>64</v>
      </c>
      <c r="D39" s="1">
        <v>2.5499999999999998</v>
      </c>
      <c r="E39" s="1" t="s">
        <v>64</v>
      </c>
    </row>
    <row r="40" spans="1:9" x14ac:dyDescent="0.2">
      <c r="A40" s="1" t="s">
        <v>66</v>
      </c>
      <c r="C40" s="1" t="s">
        <v>65</v>
      </c>
      <c r="D40" s="1">
        <v>0.56000000000000005</v>
      </c>
      <c r="E40" s="1" t="s">
        <v>65</v>
      </c>
      <c r="F40" s="1">
        <v>0.01</v>
      </c>
    </row>
    <row r="41" spans="1:9" x14ac:dyDescent="0.2">
      <c r="A41" s="1" t="s">
        <v>67</v>
      </c>
      <c r="C41" s="1" t="s">
        <v>66</v>
      </c>
      <c r="E41" s="1" t="s">
        <v>66</v>
      </c>
    </row>
    <row r="42" spans="1:9" x14ac:dyDescent="0.2">
      <c r="A42" s="1" t="s">
        <v>68</v>
      </c>
      <c r="C42" s="1" t="s">
        <v>67</v>
      </c>
      <c r="E42" s="1" t="s">
        <v>67</v>
      </c>
    </row>
    <row r="43" spans="1:9" x14ac:dyDescent="0.2">
      <c r="A43" s="1" t="s">
        <v>30</v>
      </c>
      <c r="C43" s="1" t="s">
        <v>68</v>
      </c>
      <c r="E43" s="1" t="s">
        <v>68</v>
      </c>
    </row>
    <row r="44" spans="1:9" x14ac:dyDescent="0.2">
      <c r="C44" s="1" t="s">
        <v>30</v>
      </c>
      <c r="E44" s="1" t="s">
        <v>30</v>
      </c>
      <c r="H44" s="1">
        <v>425760.99</v>
      </c>
    </row>
    <row r="48" spans="1:9" x14ac:dyDescent="0.2">
      <c r="A48" s="1" t="s">
        <v>69</v>
      </c>
    </row>
    <row r="49" spans="1:2" x14ac:dyDescent="0.2">
      <c r="A49" s="1" t="s">
        <v>27</v>
      </c>
      <c r="B49" s="1">
        <v>2020</v>
      </c>
    </row>
    <row r="50" spans="1:2" x14ac:dyDescent="0.2">
      <c r="A50" s="1" t="s">
        <v>70</v>
      </c>
    </row>
    <row r="51" spans="1:2" x14ac:dyDescent="0.2">
      <c r="A51" s="1" t="s">
        <v>71</v>
      </c>
    </row>
    <row r="52" spans="1:2" x14ac:dyDescent="0.2">
      <c r="A52" s="1" t="s">
        <v>72</v>
      </c>
    </row>
    <row r="53" spans="1:2" x14ac:dyDescent="0.2">
      <c r="A53" s="1" t="s">
        <v>73</v>
      </c>
      <c r="B53" s="1">
        <v>138146.07999999999</v>
      </c>
    </row>
    <row r="54" spans="1:2" x14ac:dyDescent="0.2">
      <c r="A54" s="1" t="s">
        <v>74</v>
      </c>
    </row>
    <row r="55" spans="1:2" x14ac:dyDescent="0.2">
      <c r="A55" s="1" t="s">
        <v>75</v>
      </c>
    </row>
    <row r="56" spans="1:2" x14ac:dyDescent="0.2">
      <c r="A56" s="1" t="s">
        <v>76</v>
      </c>
    </row>
    <row r="57" spans="1:2" x14ac:dyDescent="0.2">
      <c r="A57" s="1" t="s">
        <v>77</v>
      </c>
      <c r="B57" s="1">
        <v>148308</v>
      </c>
    </row>
    <row r="58" spans="1:2" x14ac:dyDescent="0.2">
      <c r="A58" s="1" t="s">
        <v>44</v>
      </c>
    </row>
    <row r="59" spans="1:2" x14ac:dyDescent="0.2">
      <c r="A59" s="1" t="s">
        <v>78</v>
      </c>
      <c r="B59" s="1">
        <v>179208.22</v>
      </c>
    </row>
    <row r="60" spans="1:2" x14ac:dyDescent="0.2">
      <c r="A60" s="1" t="s">
        <v>79</v>
      </c>
      <c r="B60" s="1">
        <v>53828.21</v>
      </c>
    </row>
    <row r="61" spans="1:2" x14ac:dyDescent="0.2">
      <c r="A61" s="1" t="s">
        <v>80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1"/>
  <sheetViews>
    <sheetView workbookViewId="0"/>
  </sheetViews>
  <sheetFormatPr defaultColWidth="12.5703125" defaultRowHeight="15.75" customHeight="1" x14ac:dyDescent="0.2"/>
  <sheetData>
    <row r="1" spans="1:26" ht="15.75" customHeight="1" x14ac:dyDescent="0.3">
      <c r="A1" s="4" t="s">
        <v>81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customHeight="1" x14ac:dyDescent="0.3">
      <c r="A2" s="6">
        <v>2020</v>
      </c>
      <c r="B2" s="6" t="s">
        <v>8</v>
      </c>
      <c r="C2" s="7" t="s">
        <v>82</v>
      </c>
      <c r="D2" s="7" t="s">
        <v>83</v>
      </c>
      <c r="E2" s="7" t="s">
        <v>9</v>
      </c>
      <c r="F2" s="7" t="s">
        <v>11</v>
      </c>
      <c r="G2" s="7" t="s">
        <v>13</v>
      </c>
      <c r="H2" s="8" t="s">
        <v>14</v>
      </c>
      <c r="I2" s="8" t="s">
        <v>15</v>
      </c>
      <c r="J2" s="8" t="s">
        <v>17</v>
      </c>
      <c r="K2" s="8" t="s">
        <v>84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3">
      <c r="A3" s="4" t="s">
        <v>85</v>
      </c>
      <c r="B3" s="5"/>
      <c r="C3" s="5"/>
      <c r="D3" s="5"/>
      <c r="E3" s="5"/>
      <c r="F3" s="5"/>
      <c r="G3" s="5"/>
      <c r="H3" s="5"/>
      <c r="I3" s="5"/>
      <c r="J3" s="9">
        <f>'Countywide Emissions'!O17+'Countywide Emissions'!O19</f>
        <v>144574.92000000001</v>
      </c>
      <c r="K3" s="10">
        <f t="shared" ref="K3:K5" si="0">SUM(B3:J3)</f>
        <v>144574.92000000001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3">
      <c r="A4" s="4" t="s">
        <v>86</v>
      </c>
      <c r="B4" s="11">
        <v>5543.34</v>
      </c>
      <c r="C4" s="11">
        <v>16723.71</v>
      </c>
      <c r="D4" s="11">
        <v>224.19</v>
      </c>
      <c r="E4" s="11">
        <v>89.26</v>
      </c>
      <c r="F4" s="12"/>
      <c r="G4" s="12"/>
      <c r="H4" s="5"/>
      <c r="I4" s="5"/>
      <c r="J4" s="5"/>
      <c r="K4" s="10">
        <f t="shared" si="0"/>
        <v>22580.499999999996</v>
      </c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3">
      <c r="A5" s="4" t="s">
        <v>87</v>
      </c>
      <c r="B5" s="5"/>
      <c r="C5" s="5"/>
      <c r="D5" s="5"/>
      <c r="E5" s="5"/>
      <c r="F5" s="5"/>
      <c r="G5" s="5"/>
      <c r="H5" s="5">
        <f>((((A12/1000)+(A15/1000000))*B19) + (((A12/1000)+(A15/1000000))*C19*34) + (((A12/1000)+(A15/1000000))*D19*298))/1000</f>
        <v>6319.6796467648992</v>
      </c>
      <c r="I5" s="13">
        <f>((((B12/1000)+(B15/1000000))*B21) + (((B12/1000)+(B15/1000000))*C21*34) + (((B12/1000)+(B15/1000000))*D21*298))/1000</f>
        <v>10415.442494620282</v>
      </c>
      <c r="J5" s="5"/>
      <c r="K5" s="10">
        <f t="shared" si="0"/>
        <v>16735.122141385182</v>
      </c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7" spans="1:26" ht="15.75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3">
      <c r="A10" s="4" t="s">
        <v>88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3">
      <c r="A11" s="4" t="s">
        <v>89</v>
      </c>
      <c r="B11" s="4" t="s">
        <v>90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3">
      <c r="A12" s="4">
        <v>83176.75</v>
      </c>
      <c r="B12" s="4">
        <v>79202.710000000006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3">
      <c r="A13" s="4" t="s">
        <v>91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3">
      <c r="A14" s="4" t="s">
        <v>92</v>
      </c>
      <c r="B14" s="4" t="s">
        <v>90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3">
      <c r="A15" s="4">
        <v>11392905.529999999</v>
      </c>
      <c r="B15" s="4">
        <v>69696235.079999998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5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3">
      <c r="A17" s="4" t="s">
        <v>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3">
      <c r="A18" s="4" t="s">
        <v>27</v>
      </c>
      <c r="B18" s="4" t="s">
        <v>94</v>
      </c>
      <c r="C18" s="4" t="s">
        <v>95</v>
      </c>
      <c r="D18" s="4" t="s">
        <v>96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3">
      <c r="A19" s="4" t="s">
        <v>63</v>
      </c>
      <c r="B19" s="4">
        <v>66559.240000000005</v>
      </c>
      <c r="C19" s="4">
        <v>2.84</v>
      </c>
      <c r="D19" s="4">
        <v>0.56999999999999995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3">
      <c r="A20" s="4" t="s">
        <v>64</v>
      </c>
      <c r="B20" s="4">
        <v>64872.04</v>
      </c>
      <c r="C20" s="4">
        <v>1.04</v>
      </c>
      <c r="D20" s="4">
        <v>0.1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3">
      <c r="A21" s="4" t="s">
        <v>49</v>
      </c>
      <c r="B21" s="4">
        <v>69683.320000000007</v>
      </c>
      <c r="C21" s="4">
        <v>2.84</v>
      </c>
      <c r="D21" s="4">
        <v>0.56999999999999995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3">
      <c r="A22" s="4" t="s">
        <v>54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3">
      <c r="A23" s="4" t="s">
        <v>65</v>
      </c>
      <c r="B23" s="4">
        <v>64496.31</v>
      </c>
      <c r="C23" s="4">
        <v>1.04</v>
      </c>
      <c r="D23" s="4">
        <v>0.1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3">
      <c r="A24" s="4" t="s">
        <v>66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3">
      <c r="A25" s="4" t="s">
        <v>45</v>
      </c>
      <c r="B25" s="4">
        <v>17288.14</v>
      </c>
      <c r="C25" s="4">
        <v>2.84</v>
      </c>
      <c r="D25" s="4">
        <v>0.56999999999999995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 x14ac:dyDescent="0.3">
      <c r="A26" s="4" t="s">
        <v>47</v>
      </c>
      <c r="B26" s="4">
        <v>17288.14</v>
      </c>
      <c r="C26" s="4">
        <v>2.84</v>
      </c>
      <c r="D26" s="4">
        <v>0.56999999999999995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 x14ac:dyDescent="0.3">
      <c r="A27" s="4" t="s">
        <v>57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 x14ac:dyDescent="0.3">
      <c r="A28" s="4" t="s">
        <v>97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3">
      <c r="A29" s="4" t="s">
        <v>48</v>
      </c>
      <c r="B29" s="4">
        <v>51611.37</v>
      </c>
      <c r="C29" s="4">
        <v>2.84</v>
      </c>
      <c r="D29" s="4">
        <v>0.56999999999999995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 x14ac:dyDescent="0.3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3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" x14ac:dyDescent="0.3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" x14ac:dyDescent="0.3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" x14ac:dyDescent="0.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" x14ac:dyDescent="0.3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" x14ac:dyDescent="0.3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" x14ac:dyDescent="0.3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" x14ac:dyDescent="0.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" x14ac:dyDescent="0.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" x14ac:dyDescent="0.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" x14ac:dyDescent="0.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" x14ac:dyDescent="0.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" x14ac:dyDescent="0.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" x14ac:dyDescent="0.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" x14ac:dyDescent="0.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" x14ac:dyDescent="0.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" x14ac:dyDescent="0.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" x14ac:dyDescent="0.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" x14ac:dyDescent="0.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" x14ac:dyDescent="0.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" x14ac:dyDescent="0.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" x14ac:dyDescent="0.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" x14ac:dyDescent="0.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" x14ac:dyDescent="0.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" x14ac:dyDescent="0.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" x14ac:dyDescent="0.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" x14ac:dyDescent="0.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" x14ac:dyDescent="0.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" x14ac:dyDescent="0.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" x14ac:dyDescent="0.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" x14ac:dyDescent="0.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" x14ac:dyDescent="0.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" x14ac:dyDescent="0.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" x14ac:dyDescent="0.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" x14ac:dyDescent="0.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" x14ac:dyDescent="0.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" x14ac:dyDescent="0.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" x14ac:dyDescent="0.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" x14ac:dyDescent="0.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" x14ac:dyDescent="0.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" x14ac:dyDescent="0.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" x14ac:dyDescent="0.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" x14ac:dyDescent="0.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" x14ac:dyDescent="0.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" x14ac:dyDescent="0.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" x14ac:dyDescent="0.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" x14ac:dyDescent="0.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" x14ac:dyDescent="0.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" x14ac:dyDescent="0.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" x14ac:dyDescent="0.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" x14ac:dyDescent="0.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" x14ac:dyDescent="0.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" x14ac:dyDescent="0.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" x14ac:dyDescent="0.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" x14ac:dyDescent="0.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" x14ac:dyDescent="0.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" x14ac:dyDescent="0.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" x14ac:dyDescent="0.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" x14ac:dyDescent="0.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" x14ac:dyDescent="0.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" x14ac:dyDescent="0.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" x14ac:dyDescent="0.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" x14ac:dyDescent="0.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" x14ac:dyDescent="0.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" x14ac:dyDescent="0.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" x14ac:dyDescent="0.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" x14ac:dyDescent="0.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" x14ac:dyDescent="0.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" x14ac:dyDescent="0.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" x14ac:dyDescent="0.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" x14ac:dyDescent="0.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" x14ac:dyDescent="0.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" x14ac:dyDescent="0.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" x14ac:dyDescent="0.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" x14ac:dyDescent="0.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" x14ac:dyDescent="0.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" x14ac:dyDescent="0.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" x14ac:dyDescent="0.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" x14ac:dyDescent="0.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" x14ac:dyDescent="0.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" x14ac:dyDescent="0.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" x14ac:dyDescent="0.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" x14ac:dyDescent="0.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" x14ac:dyDescent="0.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" x14ac:dyDescent="0.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" x14ac:dyDescent="0.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" x14ac:dyDescent="0.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" x14ac:dyDescent="0.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" x14ac:dyDescent="0.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" x14ac:dyDescent="0.3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5" x14ac:dyDescent="0.3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S90"/>
  <sheetViews>
    <sheetView workbookViewId="0">
      <selection activeCell="E2" sqref="E2"/>
    </sheetView>
  </sheetViews>
  <sheetFormatPr defaultColWidth="12.5703125" defaultRowHeight="15.75" customHeight="1" x14ac:dyDescent="0.2"/>
  <sheetData>
    <row r="1" spans="1:19" x14ac:dyDescent="0.2">
      <c r="B1" s="1" t="s">
        <v>98</v>
      </c>
      <c r="C1" s="1" t="s">
        <v>99</v>
      </c>
      <c r="D1" s="1" t="s">
        <v>100</v>
      </c>
      <c r="E1" s="1" t="s">
        <v>101</v>
      </c>
      <c r="F1" s="1" t="s">
        <v>102</v>
      </c>
      <c r="G1" s="1" t="s">
        <v>103</v>
      </c>
      <c r="H1" s="1"/>
      <c r="I1" s="1"/>
      <c r="J1" s="1"/>
      <c r="K1" s="1"/>
      <c r="L1" s="1"/>
      <c r="M1" s="1"/>
      <c r="N1" s="1"/>
      <c r="O1" s="1"/>
    </row>
    <row r="2" spans="1:19" x14ac:dyDescent="0.2">
      <c r="B2" s="23">
        <f t="shared" ref="B2:G2" si="0">B3/$P$10</f>
        <v>0.27860467930526372</v>
      </c>
      <c r="C2" s="23">
        <f t="shared" si="0"/>
        <v>0.61014702640407537</v>
      </c>
      <c r="D2" s="23">
        <f t="shared" si="0"/>
        <v>6.7178525865791247E-2</v>
      </c>
      <c r="E2" s="23">
        <f t="shared" si="0"/>
        <v>1.6959502920913417E-4</v>
      </c>
      <c r="F2" s="14">
        <f t="shared" si="0"/>
        <v>4.4501677462605043E-5</v>
      </c>
      <c r="G2" s="14">
        <f t="shared" si="0"/>
        <v>4.3855671718197722E-2</v>
      </c>
      <c r="H2" s="1"/>
      <c r="I2" s="1"/>
      <c r="J2" s="1"/>
      <c r="K2" s="1"/>
      <c r="L2" s="1"/>
      <c r="M2" s="1"/>
      <c r="N2" s="1"/>
      <c r="O2" s="1"/>
    </row>
    <row r="3" spans="1:19" x14ac:dyDescent="0.2">
      <c r="B3" s="1">
        <f>B10+D10</f>
        <v>665171.92285457253</v>
      </c>
      <c r="C3" s="1">
        <f>C10</f>
        <v>1456733.1452911838</v>
      </c>
      <c r="D3" s="1">
        <f t="shared" ref="D3:E3" si="1">F10</f>
        <v>160389.5144048277</v>
      </c>
      <c r="E3" s="1">
        <f t="shared" si="1"/>
        <v>404.91011122613912</v>
      </c>
      <c r="F3" s="1">
        <f>H10+O10</f>
        <v>106.24827422809092</v>
      </c>
      <c r="G3" s="1">
        <f>E10+I10+J10+K10+L10+M10+N10</f>
        <v>104705.92797513479</v>
      </c>
      <c r="H3" s="1"/>
      <c r="I3" s="1"/>
      <c r="J3" s="1"/>
      <c r="K3" s="1"/>
      <c r="L3" s="1"/>
      <c r="M3" s="1"/>
      <c r="N3" s="1"/>
      <c r="O3" s="1"/>
    </row>
    <row r="4" spans="1:19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9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9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9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9" x14ac:dyDescent="0.2">
      <c r="B8" s="1" t="s">
        <v>104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9" x14ac:dyDescent="0.2">
      <c r="B9" s="1" t="s">
        <v>105</v>
      </c>
      <c r="C9" s="1" t="s">
        <v>99</v>
      </c>
      <c r="D9" s="1" t="s">
        <v>106</v>
      </c>
      <c r="E9" s="1" t="s">
        <v>107</v>
      </c>
      <c r="F9" s="1" t="s">
        <v>100</v>
      </c>
      <c r="G9" s="1" t="s">
        <v>108</v>
      </c>
      <c r="H9" s="1" t="s">
        <v>109</v>
      </c>
      <c r="I9" s="1" t="s">
        <v>110</v>
      </c>
      <c r="J9" s="1" t="s">
        <v>111</v>
      </c>
      <c r="K9" s="1" t="s">
        <v>112</v>
      </c>
      <c r="L9" s="1" t="s">
        <v>113</v>
      </c>
      <c r="M9" s="1" t="s">
        <v>114</v>
      </c>
      <c r="N9" s="1" t="s">
        <v>115</v>
      </c>
      <c r="O9" s="1" t="s">
        <v>116</v>
      </c>
    </row>
    <row r="10" spans="1:19" x14ac:dyDescent="0.2">
      <c r="B10" s="2">
        <f t="shared" ref="B10:F10" si="2">SUM(B12:B25)</f>
        <v>305087.19986381789</v>
      </c>
      <c r="C10" s="2">
        <f t="shared" si="2"/>
        <v>1456733.1452911838</v>
      </c>
      <c r="D10" s="2">
        <f t="shared" si="2"/>
        <v>360084.72299075464</v>
      </c>
      <c r="E10" s="2">
        <f t="shared" si="2"/>
        <v>104574.57231350371</v>
      </c>
      <c r="F10" s="2">
        <f t="shared" si="2"/>
        <v>160389.5144048277</v>
      </c>
      <c r="G10" s="2">
        <f t="shared" ref="G10:O10" si="3">SUM(G12:G25)/1000</f>
        <v>404.91011122613912</v>
      </c>
      <c r="H10" s="2">
        <f t="shared" si="3"/>
        <v>32.358792054068132</v>
      </c>
      <c r="I10" s="2">
        <f t="shared" si="3"/>
        <v>31.959455750351626</v>
      </c>
      <c r="J10" s="2">
        <f t="shared" si="3"/>
        <v>12.209781571165641</v>
      </c>
      <c r="K10" s="2">
        <f t="shared" si="3"/>
        <v>13.474267364071894</v>
      </c>
      <c r="L10" s="2">
        <f t="shared" si="3"/>
        <v>43.887419576172093</v>
      </c>
      <c r="M10" s="2">
        <f t="shared" si="3"/>
        <v>18.501442122993836</v>
      </c>
      <c r="N10" s="2">
        <f t="shared" si="3"/>
        <v>11.323295246321369</v>
      </c>
      <c r="O10" s="2">
        <f t="shared" si="3"/>
        <v>73.889482174022788</v>
      </c>
      <c r="P10" s="2">
        <f>SUM(B10:O10)</f>
        <v>2387511.6689111735</v>
      </c>
      <c r="R10" s="15"/>
    </row>
    <row r="11" spans="1:19" x14ac:dyDescent="0.2">
      <c r="A11" s="1"/>
      <c r="B11" s="1">
        <v>1</v>
      </c>
      <c r="C11" s="1">
        <v>2</v>
      </c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>
        <v>10</v>
      </c>
      <c r="L11" s="1">
        <v>11</v>
      </c>
      <c r="M11" s="1">
        <v>12</v>
      </c>
      <c r="N11" s="1">
        <v>13</v>
      </c>
      <c r="O11" s="1">
        <v>14</v>
      </c>
    </row>
    <row r="12" spans="1:19" x14ac:dyDescent="0.2">
      <c r="A12" s="1" t="s">
        <v>26</v>
      </c>
    </row>
    <row r="13" spans="1:19" x14ac:dyDescent="0.2">
      <c r="A13" s="1" t="s">
        <v>32</v>
      </c>
    </row>
    <row r="14" spans="1:19" x14ac:dyDescent="0.2">
      <c r="A14" s="1" t="s">
        <v>37</v>
      </c>
      <c r="B14" s="16">
        <f t="shared" ref="B14:O14" si="4">((B31+B32)*$N$63)+((B31+B32)*$N64*34)+((B31+B32)*$N$65*298)</f>
        <v>258106.02938083938</v>
      </c>
      <c r="C14" s="16">
        <f t="shared" si="4"/>
        <v>746821.24997468782</v>
      </c>
      <c r="D14" s="16">
        <f t="shared" si="4"/>
        <v>316303.2414551088</v>
      </c>
      <c r="E14" s="16">
        <f t="shared" si="4"/>
        <v>90840.561976574478</v>
      </c>
      <c r="F14" s="16">
        <f t="shared" si="4"/>
        <v>138683.33312792933</v>
      </c>
      <c r="G14" s="16">
        <f t="shared" si="4"/>
        <v>344930.10330864519</v>
      </c>
      <c r="H14" s="16">
        <f t="shared" si="4"/>
        <v>28203.982471863699</v>
      </c>
      <c r="I14" s="16">
        <f t="shared" si="4"/>
        <v>27745.113062031975</v>
      </c>
      <c r="J14" s="16">
        <f t="shared" si="4"/>
        <v>10866.682787011372</v>
      </c>
      <c r="K14" s="16">
        <f t="shared" si="4"/>
        <v>11918.218698850496</v>
      </c>
      <c r="L14" s="16">
        <f t="shared" si="4"/>
        <v>37562.74382771238</v>
      </c>
      <c r="M14" s="16">
        <f t="shared" si="4"/>
        <v>16031.803964895955</v>
      </c>
      <c r="N14" s="16">
        <f t="shared" si="4"/>
        <v>10066.435152218213</v>
      </c>
      <c r="O14" s="16">
        <f t="shared" si="4"/>
        <v>62460.526923592472</v>
      </c>
      <c r="P14" s="16">
        <f t="shared" ref="P14:P25" si="5">SUM(B14:O14)</f>
        <v>2100540.0261119618</v>
      </c>
      <c r="R14" s="17"/>
      <c r="S14" s="15"/>
    </row>
    <row r="15" spans="1:19" x14ac:dyDescent="0.2">
      <c r="A15" s="1" t="s">
        <v>42</v>
      </c>
      <c r="P15" s="16">
        <f t="shared" si="5"/>
        <v>0</v>
      </c>
      <c r="S15" s="15"/>
    </row>
    <row r="16" spans="1:19" x14ac:dyDescent="0.2">
      <c r="A16" s="1" t="s">
        <v>45</v>
      </c>
      <c r="B16" s="2">
        <f t="shared" ref="B16:O16" si="6">(B35*$B67)+(B35*$C67*34)+(B35*$D67*298)</f>
        <v>43029.437817515733</v>
      </c>
      <c r="C16" s="2">
        <f t="shared" si="6"/>
        <v>265577.65124476777</v>
      </c>
      <c r="D16" s="2">
        <f t="shared" si="6"/>
        <v>36411.816427319493</v>
      </c>
      <c r="E16" s="2">
        <f t="shared" si="6"/>
        <v>10666.620562047274</v>
      </c>
      <c r="F16" s="2">
        <f t="shared" si="6"/>
        <v>17503.760066602794</v>
      </c>
      <c r="G16" s="2">
        <f t="shared" si="6"/>
        <v>50481.516994651611</v>
      </c>
      <c r="H16" s="2">
        <f t="shared" si="6"/>
        <v>3238.54363690536</v>
      </c>
      <c r="I16" s="2">
        <f t="shared" si="6"/>
        <v>3288.506050284067</v>
      </c>
      <c r="J16" s="2">
        <f t="shared" si="6"/>
        <v>1018.830931506528</v>
      </c>
      <c r="K16" s="2">
        <f t="shared" si="6"/>
        <v>1231.1563254310656</v>
      </c>
      <c r="L16" s="2">
        <f t="shared" si="6"/>
        <v>5026.4511244252699</v>
      </c>
      <c r="M16" s="2">
        <f t="shared" si="6"/>
        <v>1944.0075205762178</v>
      </c>
      <c r="N16" s="2">
        <f t="shared" si="6"/>
        <v>886.8755128644766</v>
      </c>
      <c r="O16" s="2">
        <f t="shared" si="6"/>
        <v>9266.3225527786381</v>
      </c>
      <c r="P16" s="16">
        <f t="shared" si="5"/>
        <v>449571.49676767638</v>
      </c>
      <c r="R16" s="17"/>
      <c r="S16" s="15"/>
    </row>
    <row r="17" spans="1:19" x14ac:dyDescent="0.2">
      <c r="A17" s="1" t="s">
        <v>47</v>
      </c>
      <c r="B17" s="2">
        <f t="shared" ref="B17:O17" si="7">(B36*$B68)+(B36*$C68*34)+(B36*$D68*298)</f>
        <v>0</v>
      </c>
      <c r="C17" s="2">
        <f t="shared" si="7"/>
        <v>0</v>
      </c>
      <c r="D17" s="2">
        <f t="shared" si="7"/>
        <v>0</v>
      </c>
      <c r="E17" s="2">
        <f t="shared" si="7"/>
        <v>0</v>
      </c>
      <c r="F17" s="2">
        <f t="shared" si="7"/>
        <v>0</v>
      </c>
      <c r="G17" s="2">
        <f t="shared" si="7"/>
        <v>0</v>
      </c>
      <c r="H17" s="2">
        <f t="shared" si="7"/>
        <v>0</v>
      </c>
      <c r="I17" s="2">
        <f t="shared" si="7"/>
        <v>0</v>
      </c>
      <c r="J17" s="2">
        <f t="shared" si="7"/>
        <v>0</v>
      </c>
      <c r="K17" s="2">
        <f t="shared" si="7"/>
        <v>0</v>
      </c>
      <c r="L17" s="2">
        <f t="shared" si="7"/>
        <v>0</v>
      </c>
      <c r="M17" s="2">
        <f t="shared" si="7"/>
        <v>0</v>
      </c>
      <c r="N17" s="2">
        <f t="shared" si="7"/>
        <v>0</v>
      </c>
      <c r="O17" s="2">
        <f t="shared" si="7"/>
        <v>0</v>
      </c>
      <c r="P17" s="16">
        <f t="shared" si="5"/>
        <v>0</v>
      </c>
      <c r="S17" s="15"/>
    </row>
    <row r="18" spans="1:19" x14ac:dyDescent="0.2">
      <c r="A18" s="1" t="s">
        <v>48</v>
      </c>
      <c r="B18" s="2">
        <f t="shared" ref="B18:O18" si="8">(B37*$B69)+(B37*$C69*34)+(B37*$D69*298)</f>
        <v>1137.1575646466897</v>
      </c>
      <c r="C18" s="2">
        <f t="shared" si="8"/>
        <v>3965.9954126800226</v>
      </c>
      <c r="D18" s="2">
        <f t="shared" si="8"/>
        <v>647.92034707427354</v>
      </c>
      <c r="E18" s="2">
        <f t="shared" si="8"/>
        <v>362.72004204313322</v>
      </c>
      <c r="F18" s="2">
        <f t="shared" si="8"/>
        <v>295.15474512358759</v>
      </c>
      <c r="G18" s="2">
        <f t="shared" si="8"/>
        <v>994.63982548273714</v>
      </c>
      <c r="H18" s="2">
        <f t="shared" si="8"/>
        <v>106.34145122014083</v>
      </c>
      <c r="I18" s="2">
        <f t="shared" si="8"/>
        <v>45.898922284005209</v>
      </c>
      <c r="J18" s="2">
        <f t="shared" si="8"/>
        <v>20.8960847445308</v>
      </c>
      <c r="K18" s="2">
        <f t="shared" si="8"/>
        <v>15.631474027229601</v>
      </c>
      <c r="L18" s="2">
        <f t="shared" si="8"/>
        <v>319.30602062921923</v>
      </c>
      <c r="M18" s="2">
        <f t="shared" si="8"/>
        <v>66.665616159991998</v>
      </c>
      <c r="N18" s="2">
        <f t="shared" si="8"/>
        <v>40.040133566035202</v>
      </c>
      <c r="O18" s="2">
        <f t="shared" si="8"/>
        <v>308.50615582979441</v>
      </c>
      <c r="P18" s="16">
        <f t="shared" si="5"/>
        <v>8326.8737955113902</v>
      </c>
      <c r="R18" s="17"/>
      <c r="S18" s="15"/>
    </row>
    <row r="19" spans="1:19" x14ac:dyDescent="0.2">
      <c r="A19" s="1" t="s">
        <v>49</v>
      </c>
      <c r="B19" s="2">
        <f t="shared" ref="B19:O19" si="9">(B38*$B70)+(B38*$C70*34)+(B38*$D70*298)</f>
        <v>2814.5751008160905</v>
      </c>
      <c r="C19" s="2">
        <f t="shared" si="9"/>
        <v>12024.706422012028</v>
      </c>
      <c r="D19" s="2">
        <f t="shared" si="9"/>
        <v>6721.7447612521037</v>
      </c>
      <c r="E19" s="2">
        <f t="shared" si="9"/>
        <v>2704.66973283883</v>
      </c>
      <c r="F19" s="2">
        <f t="shared" si="9"/>
        <v>3907.2664651720042</v>
      </c>
      <c r="G19" s="2">
        <f t="shared" si="9"/>
        <v>8503.8510973595385</v>
      </c>
      <c r="H19" s="2">
        <f t="shared" si="9"/>
        <v>809.92449407893162</v>
      </c>
      <c r="I19" s="2">
        <f t="shared" si="9"/>
        <v>879.93771575157643</v>
      </c>
      <c r="J19" s="2">
        <f t="shared" si="9"/>
        <v>303.37176790320791</v>
      </c>
      <c r="K19" s="2">
        <f t="shared" si="9"/>
        <v>309.2608657630999</v>
      </c>
      <c r="L19" s="2">
        <f t="shared" si="9"/>
        <v>978.9186034052193</v>
      </c>
      <c r="M19" s="2">
        <f t="shared" si="9"/>
        <v>458.96502136167413</v>
      </c>
      <c r="N19" s="2">
        <f t="shared" si="9"/>
        <v>329.94444767264241</v>
      </c>
      <c r="O19" s="2">
        <f t="shared" si="9"/>
        <v>1854.126541821895</v>
      </c>
      <c r="P19" s="16">
        <f t="shared" si="5"/>
        <v>42601.263037208839</v>
      </c>
      <c r="R19" s="17"/>
      <c r="S19" s="15"/>
    </row>
    <row r="20" spans="1:19" x14ac:dyDescent="0.2">
      <c r="A20" s="1" t="s">
        <v>50</v>
      </c>
      <c r="B20" s="2">
        <f t="shared" ref="B20:B25" si="10">(B39*$B71)+(B39*$C71*34)+(B39*$D71*298)</f>
        <v>0</v>
      </c>
      <c r="C20" s="2">
        <f>(C39*$C71*34)+(C39*$D71*298)</f>
        <v>16871.845204790927</v>
      </c>
      <c r="D20" s="2">
        <f t="shared" ref="D20:O20" si="11">(D39*$B71)+(D39*$C71*34)+(D39*$D71*298)</f>
        <v>0</v>
      </c>
      <c r="E20" s="2">
        <f t="shared" si="11"/>
        <v>0</v>
      </c>
      <c r="F20" s="2">
        <f t="shared" si="11"/>
        <v>0</v>
      </c>
      <c r="G20" s="2">
        <f t="shared" si="11"/>
        <v>0</v>
      </c>
      <c r="H20" s="2">
        <f t="shared" si="11"/>
        <v>0</v>
      </c>
      <c r="I20" s="2">
        <f t="shared" si="11"/>
        <v>0</v>
      </c>
      <c r="J20" s="2">
        <f t="shared" si="11"/>
        <v>0</v>
      </c>
      <c r="K20" s="2">
        <f t="shared" si="11"/>
        <v>0</v>
      </c>
      <c r="L20" s="2">
        <f t="shared" si="11"/>
        <v>0</v>
      </c>
      <c r="M20" s="2">
        <f t="shared" si="11"/>
        <v>0</v>
      </c>
      <c r="N20" s="2">
        <f t="shared" si="11"/>
        <v>0</v>
      </c>
      <c r="O20" s="2">
        <f t="shared" si="11"/>
        <v>0</v>
      </c>
      <c r="P20" s="16">
        <f t="shared" si="5"/>
        <v>16871.845204790927</v>
      </c>
      <c r="R20" s="17"/>
      <c r="S20" s="15"/>
    </row>
    <row r="21" spans="1:19" x14ac:dyDescent="0.2">
      <c r="A21" s="1" t="s">
        <v>51</v>
      </c>
      <c r="B21" s="2">
        <f t="shared" si="10"/>
        <v>0</v>
      </c>
      <c r="C21" s="2">
        <f t="shared" ref="C21:O21" si="12">(C40*$B72)+(C40*$C72*34)+(C40*$D72*298)</f>
        <v>0</v>
      </c>
      <c r="D21" s="2">
        <f t="shared" si="12"/>
        <v>0</v>
      </c>
      <c r="E21" s="2">
        <f t="shared" si="12"/>
        <v>0</v>
      </c>
      <c r="F21" s="2">
        <f t="shared" si="12"/>
        <v>0</v>
      </c>
      <c r="G21" s="2">
        <f t="shared" si="12"/>
        <v>0</v>
      </c>
      <c r="H21" s="2">
        <f t="shared" si="12"/>
        <v>0</v>
      </c>
      <c r="I21" s="2">
        <f t="shared" si="12"/>
        <v>0</v>
      </c>
      <c r="J21" s="2">
        <f t="shared" si="12"/>
        <v>0</v>
      </c>
      <c r="K21" s="2">
        <f t="shared" si="12"/>
        <v>0</v>
      </c>
      <c r="L21" s="2">
        <f t="shared" si="12"/>
        <v>0</v>
      </c>
      <c r="M21" s="2">
        <f t="shared" si="12"/>
        <v>0</v>
      </c>
      <c r="N21" s="2">
        <f t="shared" si="12"/>
        <v>0</v>
      </c>
      <c r="O21" s="2">
        <f t="shared" si="12"/>
        <v>0</v>
      </c>
      <c r="P21" s="16">
        <f t="shared" si="5"/>
        <v>0</v>
      </c>
      <c r="S21" s="15"/>
    </row>
    <row r="22" spans="1:19" x14ac:dyDescent="0.2">
      <c r="A22" s="1" t="s">
        <v>52</v>
      </c>
      <c r="B22" s="2">
        <f t="shared" si="10"/>
        <v>0</v>
      </c>
      <c r="C22" s="2">
        <f t="shared" ref="C22:O22" si="13">(C41*$B73)+(C41*$C73*34)+(C41*$D73*298)</f>
        <v>0</v>
      </c>
      <c r="D22" s="2">
        <f t="shared" si="13"/>
        <v>0</v>
      </c>
      <c r="E22" s="2">
        <f t="shared" si="13"/>
        <v>0</v>
      </c>
      <c r="F22" s="2">
        <f t="shared" si="13"/>
        <v>0</v>
      </c>
      <c r="G22" s="2">
        <f t="shared" si="13"/>
        <v>0</v>
      </c>
      <c r="H22" s="2">
        <f t="shared" si="13"/>
        <v>0</v>
      </c>
      <c r="I22" s="2">
        <f t="shared" si="13"/>
        <v>0</v>
      </c>
      <c r="J22" s="2">
        <f t="shared" si="13"/>
        <v>0</v>
      </c>
      <c r="K22" s="2">
        <f t="shared" si="13"/>
        <v>0</v>
      </c>
      <c r="L22" s="2">
        <f t="shared" si="13"/>
        <v>0</v>
      </c>
      <c r="M22" s="2">
        <f t="shared" si="13"/>
        <v>0</v>
      </c>
      <c r="N22" s="2">
        <f t="shared" si="13"/>
        <v>0</v>
      </c>
      <c r="O22" s="2">
        <f t="shared" si="13"/>
        <v>0</v>
      </c>
      <c r="P22" s="16">
        <f t="shared" si="5"/>
        <v>0</v>
      </c>
      <c r="S22" s="15"/>
    </row>
    <row r="23" spans="1:19" x14ac:dyDescent="0.2">
      <c r="A23" s="1" t="s">
        <v>53</v>
      </c>
      <c r="B23" s="2">
        <f t="shared" si="10"/>
        <v>0</v>
      </c>
      <c r="C23" s="2">
        <f t="shared" ref="C23:O23" si="14">(C42*$B74)+(C42*$C74*34)+(C42*$D74*298)</f>
        <v>0</v>
      </c>
      <c r="D23" s="2">
        <f t="shared" si="14"/>
        <v>0</v>
      </c>
      <c r="E23" s="2">
        <f t="shared" si="14"/>
        <v>0</v>
      </c>
      <c r="F23" s="2">
        <f t="shared" si="14"/>
        <v>0</v>
      </c>
      <c r="G23" s="2">
        <f t="shared" si="14"/>
        <v>0</v>
      </c>
      <c r="H23" s="2">
        <f t="shared" si="14"/>
        <v>0</v>
      </c>
      <c r="I23" s="2">
        <f t="shared" si="14"/>
        <v>0</v>
      </c>
      <c r="J23" s="2">
        <f t="shared" si="14"/>
        <v>0</v>
      </c>
      <c r="K23" s="2">
        <f t="shared" si="14"/>
        <v>0</v>
      </c>
      <c r="L23" s="2">
        <f t="shared" si="14"/>
        <v>0</v>
      </c>
      <c r="M23" s="2">
        <f t="shared" si="14"/>
        <v>0</v>
      </c>
      <c r="N23" s="2">
        <f t="shared" si="14"/>
        <v>0</v>
      </c>
      <c r="O23" s="2">
        <f t="shared" si="14"/>
        <v>0</v>
      </c>
      <c r="P23" s="16">
        <f t="shared" si="5"/>
        <v>0</v>
      </c>
      <c r="S23" s="15"/>
    </row>
    <row r="24" spans="1:19" x14ac:dyDescent="0.2">
      <c r="A24" s="1" t="s">
        <v>54</v>
      </c>
      <c r="B24" s="2">
        <f t="shared" si="10"/>
        <v>0</v>
      </c>
      <c r="C24" s="2">
        <f t="shared" ref="C24:O24" si="15">(C43*$B75)+(C43*$C75*34)+(C43*$D75*298)</f>
        <v>13272.427573412611</v>
      </c>
      <c r="D24" s="2">
        <f t="shared" si="15"/>
        <v>0</v>
      </c>
      <c r="E24" s="2">
        <f t="shared" si="15"/>
        <v>0</v>
      </c>
      <c r="F24" s="2">
        <f t="shared" si="15"/>
        <v>0</v>
      </c>
      <c r="G24" s="2">
        <f t="shared" si="15"/>
        <v>0</v>
      </c>
      <c r="H24" s="2">
        <f t="shared" si="15"/>
        <v>0</v>
      </c>
      <c r="I24" s="2">
        <f t="shared" si="15"/>
        <v>0</v>
      </c>
      <c r="J24" s="2">
        <f t="shared" si="15"/>
        <v>0</v>
      </c>
      <c r="K24" s="2">
        <f t="shared" si="15"/>
        <v>0</v>
      </c>
      <c r="L24" s="2">
        <f t="shared" si="15"/>
        <v>0</v>
      </c>
      <c r="M24" s="2">
        <f t="shared" si="15"/>
        <v>0</v>
      </c>
      <c r="N24" s="2">
        <f t="shared" si="15"/>
        <v>0</v>
      </c>
      <c r="O24" s="2">
        <f t="shared" si="15"/>
        <v>0</v>
      </c>
      <c r="P24" s="16">
        <f t="shared" si="5"/>
        <v>13272.427573412611</v>
      </c>
      <c r="R24" s="17"/>
      <c r="S24" s="15"/>
    </row>
    <row r="25" spans="1:19" x14ac:dyDescent="0.2">
      <c r="A25" s="1" t="s">
        <v>55</v>
      </c>
      <c r="B25" s="2">
        <f t="shared" si="10"/>
        <v>0</v>
      </c>
      <c r="C25" s="2">
        <f t="shared" ref="C25:O25" si="16">(C44*$B76)+(C44*$C76*34)+(C44*$D76*298)</f>
        <v>398199.26945883274</v>
      </c>
      <c r="D25" s="2">
        <f t="shared" si="16"/>
        <v>0</v>
      </c>
      <c r="E25" s="2">
        <f t="shared" si="16"/>
        <v>0</v>
      </c>
      <c r="F25" s="2">
        <f t="shared" si="16"/>
        <v>0</v>
      </c>
      <c r="G25" s="2">
        <f t="shared" si="16"/>
        <v>0</v>
      </c>
      <c r="H25" s="2">
        <f t="shared" si="16"/>
        <v>0</v>
      </c>
      <c r="I25" s="2">
        <f t="shared" si="16"/>
        <v>0</v>
      </c>
      <c r="J25" s="2">
        <f t="shared" si="16"/>
        <v>0</v>
      </c>
      <c r="K25" s="2">
        <f t="shared" si="16"/>
        <v>0</v>
      </c>
      <c r="L25" s="2">
        <f t="shared" si="16"/>
        <v>0</v>
      </c>
      <c r="M25" s="2">
        <f t="shared" si="16"/>
        <v>0</v>
      </c>
      <c r="N25" s="2">
        <f t="shared" si="16"/>
        <v>0</v>
      </c>
      <c r="O25" s="2">
        <f t="shared" si="16"/>
        <v>0</v>
      </c>
      <c r="P25" s="16">
        <f t="shared" si="5"/>
        <v>398199.26945883274</v>
      </c>
      <c r="R25" s="17"/>
      <c r="S25" s="15"/>
    </row>
    <row r="26" spans="1:19" x14ac:dyDescent="0.2">
      <c r="A26" s="1"/>
      <c r="S26" s="15"/>
    </row>
    <row r="27" spans="1:19" x14ac:dyDescent="0.2">
      <c r="A27" s="1" t="s">
        <v>117</v>
      </c>
    </row>
    <row r="28" spans="1:19" x14ac:dyDescent="0.2">
      <c r="A28" s="1" t="s">
        <v>27</v>
      </c>
      <c r="B28" s="1">
        <v>1</v>
      </c>
      <c r="C28" s="1">
        <v>2</v>
      </c>
      <c r="D28" s="1">
        <v>3</v>
      </c>
      <c r="E28" s="1">
        <v>4</v>
      </c>
      <c r="F28" s="1">
        <v>5</v>
      </c>
      <c r="G28" s="1">
        <v>6</v>
      </c>
      <c r="H28" s="1">
        <v>7</v>
      </c>
      <c r="I28" s="1">
        <v>8</v>
      </c>
      <c r="J28" s="1">
        <v>9</v>
      </c>
      <c r="K28" s="1">
        <v>10</v>
      </c>
      <c r="L28" s="1">
        <v>11</v>
      </c>
      <c r="M28" s="1">
        <v>12</v>
      </c>
      <c r="N28" s="1">
        <v>13</v>
      </c>
      <c r="O28" s="1">
        <v>14</v>
      </c>
    </row>
    <row r="29" spans="1:19" x14ac:dyDescent="0.2">
      <c r="A29" s="1" t="s">
        <v>26</v>
      </c>
    </row>
    <row r="30" spans="1:19" x14ac:dyDescent="0.2">
      <c r="A30" s="1" t="s">
        <v>32</v>
      </c>
      <c r="B30" s="1">
        <v>18624649.850000001</v>
      </c>
      <c r="C30" s="1">
        <v>53889809.399999999</v>
      </c>
      <c r="D30" s="1">
        <v>22824097.370000001</v>
      </c>
      <c r="E30" s="1">
        <v>6554955.96</v>
      </c>
      <c r="F30" s="1">
        <v>10007238.199999999</v>
      </c>
      <c r="G30" s="1">
        <v>24889780.75</v>
      </c>
      <c r="H30" s="1">
        <v>2035168.68</v>
      </c>
      <c r="I30" s="1">
        <v>2002057.12</v>
      </c>
      <c r="J30" s="1">
        <v>784127.98</v>
      </c>
      <c r="K30" s="1">
        <v>860005.68</v>
      </c>
      <c r="L30" s="1">
        <v>2710486.7</v>
      </c>
      <c r="M30" s="1">
        <v>1156837.51</v>
      </c>
      <c r="N30" s="1">
        <v>726382.98</v>
      </c>
      <c r="O30" s="1">
        <v>4507083.55</v>
      </c>
    </row>
    <row r="31" spans="1:19" x14ac:dyDescent="0.2">
      <c r="A31" s="1" t="s">
        <v>37</v>
      </c>
      <c r="B31" s="1">
        <v>2409550932.2600002</v>
      </c>
      <c r="C31" s="1">
        <v>6971955840.8800001</v>
      </c>
      <c r="D31" s="1">
        <v>2952851477.9499998</v>
      </c>
      <c r="E31" s="1">
        <v>848042803.65999997</v>
      </c>
      <c r="F31" s="1">
        <v>1294679382.0699999</v>
      </c>
      <c r="G31" s="1">
        <v>3220097779.1399999</v>
      </c>
      <c r="H31" s="1">
        <v>263298507.28999999</v>
      </c>
      <c r="I31" s="1">
        <v>259014728.19</v>
      </c>
      <c r="J31" s="1">
        <v>101446005.36</v>
      </c>
      <c r="K31" s="1">
        <v>111262627.40000001</v>
      </c>
      <c r="L31" s="1">
        <v>350667299.88999999</v>
      </c>
      <c r="M31" s="1">
        <v>149665036.03999999</v>
      </c>
      <c r="N31" s="1">
        <v>93975287.069999993</v>
      </c>
      <c r="O31" s="1">
        <v>583100756.07000005</v>
      </c>
      <c r="P31" s="2">
        <f t="shared" ref="P31:P32" si="17">SUM(B31:O31)</f>
        <v>19609608463.27</v>
      </c>
    </row>
    <row r="32" spans="1:19" x14ac:dyDescent="0.2">
      <c r="A32" s="1" t="s">
        <v>118</v>
      </c>
      <c r="B32" s="18">
        <f t="shared" ref="B32:O32" si="18">(B31*0.045)/(1-0.045)</f>
        <v>113539049.16408378</v>
      </c>
      <c r="C32" s="18">
        <f t="shared" si="18"/>
        <v>328521479.4131937</v>
      </c>
      <c r="D32" s="18">
        <f t="shared" si="18"/>
        <v>139139598.43743455</v>
      </c>
      <c r="E32" s="18">
        <f t="shared" si="18"/>
        <v>39960132.109633505</v>
      </c>
      <c r="F32" s="18">
        <f t="shared" si="18"/>
        <v>61005834.757225126</v>
      </c>
      <c r="G32" s="18">
        <f t="shared" si="18"/>
        <v>151732356.08513087</v>
      </c>
      <c r="H32" s="18">
        <f t="shared" si="18"/>
        <v>12406735.945602093</v>
      </c>
      <c r="I32" s="18">
        <f t="shared" si="18"/>
        <v>12204882.480157068</v>
      </c>
      <c r="J32" s="18">
        <f t="shared" si="18"/>
        <v>4780178.2630366497</v>
      </c>
      <c r="K32" s="18">
        <f t="shared" si="18"/>
        <v>5242741.6052356027</v>
      </c>
      <c r="L32" s="18">
        <f t="shared" si="18"/>
        <v>16523590.047172774</v>
      </c>
      <c r="M32" s="18">
        <f t="shared" si="18"/>
        <v>7052279.1851308895</v>
      </c>
      <c r="N32" s="18">
        <f t="shared" si="18"/>
        <v>4428154.8881151825</v>
      </c>
      <c r="O32" s="18">
        <f t="shared" si="18"/>
        <v>27475951.856701571</v>
      </c>
      <c r="P32" s="18">
        <f t="shared" si="17"/>
        <v>924012964.23785317</v>
      </c>
    </row>
    <row r="33" spans="1:15" x14ac:dyDescent="0.2">
      <c r="A33" s="1" t="s">
        <v>27</v>
      </c>
      <c r="B33" s="1">
        <v>1</v>
      </c>
      <c r="C33" s="1">
        <v>2</v>
      </c>
      <c r="D33" s="1">
        <v>3</v>
      </c>
      <c r="E33" s="1">
        <v>4</v>
      </c>
      <c r="F33" s="1">
        <v>5</v>
      </c>
      <c r="G33" s="1">
        <v>6</v>
      </c>
      <c r="H33" s="1">
        <v>7</v>
      </c>
      <c r="I33" s="1">
        <v>8</v>
      </c>
      <c r="J33" s="1">
        <v>9</v>
      </c>
      <c r="K33" s="1">
        <v>10</v>
      </c>
      <c r="L33" s="1">
        <v>11</v>
      </c>
      <c r="M33" s="1">
        <v>12</v>
      </c>
      <c r="N33" s="1">
        <v>13</v>
      </c>
      <c r="O33" s="1">
        <v>14</v>
      </c>
    </row>
    <row r="34" spans="1:15" x14ac:dyDescent="0.2">
      <c r="A34" s="1" t="s">
        <v>42</v>
      </c>
    </row>
    <row r="35" spans="1:15" x14ac:dyDescent="0.2">
      <c r="A35" s="1" t="s">
        <v>45</v>
      </c>
      <c r="B35" s="1">
        <v>854556272.71000004</v>
      </c>
      <c r="C35" s="1">
        <v>5274320541.3299999</v>
      </c>
      <c r="D35" s="1">
        <v>723131597.97000003</v>
      </c>
      <c r="E35" s="1">
        <v>211837011.41</v>
      </c>
      <c r="F35" s="1">
        <v>347621273.24000001</v>
      </c>
      <c r="G35" s="1">
        <v>1002553116.9299999</v>
      </c>
      <c r="H35" s="1">
        <v>64316847.25</v>
      </c>
      <c r="I35" s="1">
        <v>65309091.07</v>
      </c>
      <c r="J35" s="1">
        <v>20233784.300000001</v>
      </c>
      <c r="K35" s="1">
        <v>24450525.359999999</v>
      </c>
      <c r="L35" s="1">
        <v>99824342.489999995</v>
      </c>
      <c r="M35" s="1">
        <v>38607611.560000002</v>
      </c>
      <c r="N35" s="1">
        <v>17613175.329999998</v>
      </c>
      <c r="O35" s="1">
        <v>184027365.08000001</v>
      </c>
    </row>
    <row r="36" spans="1:15" x14ac:dyDescent="0.2">
      <c r="A36" s="1" t="s">
        <v>47</v>
      </c>
    </row>
    <row r="37" spans="1:15" x14ac:dyDescent="0.2">
      <c r="A37" s="1" t="s">
        <v>48</v>
      </c>
      <c r="B37" s="1">
        <v>18997320.440000001</v>
      </c>
      <c r="C37" s="1">
        <v>66255801.359999999</v>
      </c>
      <c r="D37" s="1">
        <v>10824138.039999999</v>
      </c>
      <c r="E37" s="1">
        <v>6059590.2300000004</v>
      </c>
      <c r="F37" s="1">
        <v>4930846.3899999997</v>
      </c>
      <c r="G37" s="1">
        <v>16616423.33</v>
      </c>
      <c r="H37" s="1">
        <v>1776537.12</v>
      </c>
      <c r="I37" s="1">
        <v>766786.03</v>
      </c>
      <c r="J37" s="1">
        <v>349089.37</v>
      </c>
      <c r="K37" s="1">
        <v>261138.94</v>
      </c>
      <c r="L37" s="1">
        <v>5334316.88</v>
      </c>
      <c r="M37" s="1">
        <v>1113713.8</v>
      </c>
      <c r="N37" s="1">
        <v>668909.28</v>
      </c>
      <c r="O37" s="1">
        <v>5153894.66</v>
      </c>
    </row>
    <row r="38" spans="1:15" x14ac:dyDescent="0.2">
      <c r="A38" s="1" t="s">
        <v>49</v>
      </c>
      <c r="B38" s="1">
        <v>39996411.869999997</v>
      </c>
      <c r="C38" s="1">
        <v>170876630.91</v>
      </c>
      <c r="D38" s="1">
        <v>95519096.959999993</v>
      </c>
      <c r="E38" s="1">
        <v>38434605.840000004</v>
      </c>
      <c r="F38" s="1">
        <v>55524060.729999997</v>
      </c>
      <c r="G38" s="1">
        <v>120843650.92</v>
      </c>
      <c r="H38" s="1">
        <v>11509401.060000001</v>
      </c>
      <c r="I38" s="1">
        <v>12504321.27</v>
      </c>
      <c r="J38" s="1">
        <v>4311052.91</v>
      </c>
      <c r="K38" s="1">
        <v>4394739.71</v>
      </c>
      <c r="L38" s="1">
        <v>13910885.390000001</v>
      </c>
      <c r="M38" s="1">
        <v>6522104.8899999997</v>
      </c>
      <c r="N38" s="1">
        <v>4688662.96</v>
      </c>
      <c r="O38" s="1">
        <v>26347994.34</v>
      </c>
    </row>
    <row r="39" spans="1:15" x14ac:dyDescent="0.2">
      <c r="A39" s="1" t="s">
        <v>50</v>
      </c>
      <c r="C39" s="1">
        <v>13518456808.799999</v>
      </c>
    </row>
    <row r="40" spans="1:15" x14ac:dyDescent="0.2">
      <c r="A40" s="1" t="s">
        <v>51</v>
      </c>
    </row>
    <row r="41" spans="1:15" x14ac:dyDescent="0.2">
      <c r="A41" s="1" t="s">
        <v>52</v>
      </c>
      <c r="B41" s="1">
        <v>345291110.74000001</v>
      </c>
      <c r="C41" s="1">
        <v>827481720.36000001</v>
      </c>
      <c r="D41" s="1">
        <v>883011822.28999996</v>
      </c>
      <c r="E41" s="1">
        <v>306963778.89999998</v>
      </c>
      <c r="F41" s="1">
        <v>492108259.51999998</v>
      </c>
      <c r="G41" s="1">
        <v>1058862379.5700001</v>
      </c>
      <c r="H41" s="1">
        <v>89528219.989999995</v>
      </c>
      <c r="I41" s="1">
        <v>122087972.8</v>
      </c>
      <c r="J41" s="1">
        <v>42182555.729999997</v>
      </c>
      <c r="K41" s="1">
        <v>42109528.700000003</v>
      </c>
      <c r="L41" s="1">
        <v>132610445.54000001</v>
      </c>
      <c r="M41" s="1">
        <v>76331953.950000003</v>
      </c>
      <c r="N41" s="1">
        <v>35318596.109999999</v>
      </c>
      <c r="O41" s="1">
        <v>187023386.21000001</v>
      </c>
    </row>
    <row r="42" spans="1:15" x14ac:dyDescent="0.2">
      <c r="A42" s="1" t="s">
        <v>53</v>
      </c>
      <c r="B42" s="1">
        <v>279358.87</v>
      </c>
      <c r="C42" s="1">
        <v>1414494.87</v>
      </c>
      <c r="D42" s="1">
        <v>65110.720000000001</v>
      </c>
      <c r="E42" s="1">
        <v>30325.62</v>
      </c>
      <c r="F42" s="1">
        <v>44841.8</v>
      </c>
      <c r="G42" s="1">
        <v>218434.39</v>
      </c>
      <c r="H42" s="1">
        <v>10971.33</v>
      </c>
      <c r="I42" s="1">
        <v>3193.41</v>
      </c>
      <c r="L42" s="1">
        <v>2303.81</v>
      </c>
      <c r="O42" s="1">
        <v>50885.87</v>
      </c>
    </row>
    <row r="43" spans="1:15" x14ac:dyDescent="0.2">
      <c r="A43" s="1" t="s">
        <v>54</v>
      </c>
      <c r="C43" s="1">
        <v>177547203.58000001</v>
      </c>
    </row>
    <row r="44" spans="1:15" x14ac:dyDescent="0.2">
      <c r="A44" s="1" t="s">
        <v>55</v>
      </c>
      <c r="C44" s="1">
        <v>4416682105.7700005</v>
      </c>
    </row>
    <row r="45" spans="1:15" x14ac:dyDescent="0.2">
      <c r="A45" s="1" t="s">
        <v>56</v>
      </c>
    </row>
    <row r="46" spans="1:15" x14ac:dyDescent="0.2">
      <c r="A46" s="1" t="s">
        <v>57</v>
      </c>
    </row>
    <row r="47" spans="1:15" x14ac:dyDescent="0.2">
      <c r="A47" s="1" t="s">
        <v>58</v>
      </c>
    </row>
    <row r="48" spans="1:15" x14ac:dyDescent="0.2">
      <c r="A48" s="1" t="s">
        <v>59</v>
      </c>
    </row>
    <row r="49" spans="1:14" x14ac:dyDescent="0.2">
      <c r="A49" s="1" t="s">
        <v>60</v>
      </c>
    </row>
    <row r="50" spans="1:14" x14ac:dyDescent="0.2">
      <c r="A50" s="1" t="s">
        <v>61</v>
      </c>
    </row>
    <row r="51" spans="1:14" x14ac:dyDescent="0.2">
      <c r="A51" s="1" t="s">
        <v>62</v>
      </c>
    </row>
    <row r="52" spans="1:14" x14ac:dyDescent="0.2">
      <c r="A52" s="1" t="s">
        <v>63</v>
      </c>
    </row>
    <row r="53" spans="1:14" x14ac:dyDescent="0.2">
      <c r="A53" s="1" t="s">
        <v>64</v>
      </c>
    </row>
    <row r="54" spans="1:14" x14ac:dyDescent="0.2">
      <c r="A54" s="1" t="s">
        <v>65</v>
      </c>
    </row>
    <row r="55" spans="1:14" x14ac:dyDescent="0.2">
      <c r="A55" s="1" t="s">
        <v>66</v>
      </c>
    </row>
    <row r="56" spans="1:14" x14ac:dyDescent="0.2">
      <c r="A56" s="1" t="s">
        <v>67</v>
      </c>
    </row>
    <row r="57" spans="1:14" x14ac:dyDescent="0.2">
      <c r="A57" s="1" t="s">
        <v>68</v>
      </c>
    </row>
    <row r="58" spans="1:14" x14ac:dyDescent="0.2">
      <c r="A58" s="1" t="s">
        <v>30</v>
      </c>
    </row>
    <row r="61" spans="1:14" x14ac:dyDescent="0.2">
      <c r="F61" s="1" t="s">
        <v>119</v>
      </c>
      <c r="L61" s="1" t="s">
        <v>120</v>
      </c>
      <c r="N61" s="1" t="s">
        <v>121</v>
      </c>
    </row>
    <row r="62" spans="1:14" x14ac:dyDescent="0.2">
      <c r="A62" s="1" t="s">
        <v>27</v>
      </c>
      <c r="B62" s="1" t="s">
        <v>94</v>
      </c>
      <c r="C62" s="1" t="s">
        <v>95</v>
      </c>
      <c r="D62" s="1" t="s">
        <v>96</v>
      </c>
      <c r="F62" s="1" t="s">
        <v>27</v>
      </c>
      <c r="G62" s="1" t="s">
        <v>94</v>
      </c>
      <c r="H62" s="1" t="s">
        <v>95</v>
      </c>
      <c r="I62" s="1" t="s">
        <v>96</v>
      </c>
      <c r="L62" s="1" t="s">
        <v>27</v>
      </c>
      <c r="M62" s="1">
        <v>2020</v>
      </c>
    </row>
    <row r="63" spans="1:14" x14ac:dyDescent="0.2">
      <c r="A63" s="1" t="s">
        <v>26</v>
      </c>
      <c r="F63" s="1" t="s">
        <v>26</v>
      </c>
      <c r="L63" s="1" t="s">
        <v>94</v>
      </c>
      <c r="M63" s="1">
        <v>366.13372475002001</v>
      </c>
      <c r="N63" s="2">
        <f t="shared" ref="N63:N65" si="19">M63/3.6/1000000</f>
        <v>1.0170381243056111E-4</v>
      </c>
    </row>
    <row r="64" spans="1:14" x14ac:dyDescent="0.2">
      <c r="A64" s="1" t="s">
        <v>32</v>
      </c>
      <c r="F64" s="1" t="s">
        <v>32</v>
      </c>
      <c r="L64" s="1" t="s">
        <v>95</v>
      </c>
      <c r="M64" s="1">
        <v>2.7215978118468001E-2</v>
      </c>
      <c r="N64" s="2">
        <f t="shared" si="19"/>
        <v>7.5599939217966666E-9</v>
      </c>
    </row>
    <row r="65" spans="1:14" x14ac:dyDescent="0.2">
      <c r="A65" s="1" t="s">
        <v>37</v>
      </c>
      <c r="F65" s="1" t="s">
        <v>37</v>
      </c>
      <c r="L65" s="1" t="s">
        <v>96</v>
      </c>
      <c r="M65" s="1">
        <v>4.0679967293480003E-3</v>
      </c>
      <c r="N65" s="2">
        <f t="shared" si="19"/>
        <v>1.1299990914855557E-9</v>
      </c>
    </row>
    <row r="66" spans="1:14" x14ac:dyDescent="0.2">
      <c r="A66" s="1" t="s">
        <v>42</v>
      </c>
      <c r="F66" s="1" t="s">
        <v>42</v>
      </c>
    </row>
    <row r="67" spans="1:14" x14ac:dyDescent="0.2">
      <c r="A67" s="1" t="s">
        <v>45</v>
      </c>
      <c r="B67" s="19">
        <f t="shared" ref="B67:D67" si="20">G67/1000000*0.001</f>
        <v>5.0293839999999999E-5</v>
      </c>
      <c r="C67" s="19">
        <f t="shared" si="20"/>
        <v>9.4999999999999982E-10</v>
      </c>
      <c r="D67" s="19">
        <f t="shared" si="20"/>
        <v>8.9999999999999999E-11</v>
      </c>
      <c r="F67" s="1" t="s">
        <v>45</v>
      </c>
      <c r="G67" s="1">
        <v>50293.84</v>
      </c>
      <c r="H67" s="1">
        <v>0.95</v>
      </c>
      <c r="I67" s="1">
        <v>0.09</v>
      </c>
    </row>
    <row r="68" spans="1:14" x14ac:dyDescent="0.2">
      <c r="A68" s="1" t="s">
        <v>47</v>
      </c>
      <c r="B68" s="19">
        <f t="shared" ref="B68:D68" si="21">G68/1000000*0.001</f>
        <v>5.0293839999999999E-5</v>
      </c>
      <c r="C68" s="19">
        <f t="shared" si="21"/>
        <v>9.4999999999999982E-10</v>
      </c>
      <c r="D68" s="19">
        <f t="shared" si="21"/>
        <v>8.9999999999999999E-11</v>
      </c>
      <c r="F68" s="1" t="s">
        <v>47</v>
      </c>
      <c r="G68" s="1">
        <v>50293.84</v>
      </c>
      <c r="H68" s="1">
        <v>0.95</v>
      </c>
      <c r="I68" s="1">
        <v>0.09</v>
      </c>
    </row>
    <row r="69" spans="1:14" x14ac:dyDescent="0.2">
      <c r="A69" s="1" t="s">
        <v>48</v>
      </c>
      <c r="B69" s="19">
        <f t="shared" ref="B69:D69" si="22">G69/1000000*0.001</f>
        <v>5.9592420000000004E-5</v>
      </c>
      <c r="C69" s="19">
        <f t="shared" si="22"/>
        <v>2.8400000000000001E-9</v>
      </c>
      <c r="D69" s="19">
        <f t="shared" si="22"/>
        <v>5.7E-10</v>
      </c>
      <c r="F69" s="1" t="s">
        <v>48</v>
      </c>
      <c r="G69" s="1">
        <v>59592.42</v>
      </c>
      <c r="H69" s="1">
        <v>2.84</v>
      </c>
      <c r="I69" s="1">
        <v>0.56999999999999995</v>
      </c>
    </row>
    <row r="70" spans="1:14" x14ac:dyDescent="0.2">
      <c r="A70" s="1" t="s">
        <v>49</v>
      </c>
      <c r="B70" s="19">
        <f t="shared" ref="B70:D70" si="23">G70/1000000*0.001</f>
        <v>7.010427000000001E-5</v>
      </c>
      <c r="C70" s="19">
        <f t="shared" si="23"/>
        <v>2.8400000000000001E-9</v>
      </c>
      <c r="D70" s="19">
        <f t="shared" si="23"/>
        <v>5.7E-10</v>
      </c>
      <c r="F70" s="1" t="s">
        <v>49</v>
      </c>
      <c r="G70" s="1">
        <v>70104.27</v>
      </c>
      <c r="H70" s="1">
        <v>2.84</v>
      </c>
      <c r="I70" s="1">
        <v>0.56999999999999995</v>
      </c>
    </row>
    <row r="71" spans="1:14" x14ac:dyDescent="0.2">
      <c r="A71" s="1" t="s">
        <v>50</v>
      </c>
      <c r="B71" s="19">
        <f t="shared" ref="B71:D71" si="24">G71/1000000*0.001</f>
        <v>8.8909949999999997E-5</v>
      </c>
      <c r="C71" s="19">
        <f t="shared" si="24"/>
        <v>6.82E-9</v>
      </c>
      <c r="D71" s="19">
        <f t="shared" si="24"/>
        <v>3.41E-9</v>
      </c>
      <c r="F71" s="1" t="s">
        <v>50</v>
      </c>
      <c r="G71" s="1">
        <v>88909.95</v>
      </c>
      <c r="H71" s="1">
        <v>6.82</v>
      </c>
      <c r="I71" s="1">
        <v>3.41</v>
      </c>
    </row>
    <row r="72" spans="1:14" x14ac:dyDescent="0.2">
      <c r="A72" s="1" t="s">
        <v>51</v>
      </c>
      <c r="B72" s="19">
        <f t="shared" ref="B72:D72" si="25">G72/1000000*0.001</f>
        <v>0</v>
      </c>
      <c r="C72" s="19">
        <f t="shared" si="25"/>
        <v>0</v>
      </c>
      <c r="D72" s="19">
        <f t="shared" si="25"/>
        <v>0</v>
      </c>
      <c r="F72" s="1" t="s">
        <v>51</v>
      </c>
    </row>
    <row r="73" spans="1:14" x14ac:dyDescent="0.2">
      <c r="A73" s="1" t="s">
        <v>52</v>
      </c>
      <c r="B73" s="19">
        <f t="shared" ref="B73:D73" si="26">G73/1000000*0.001</f>
        <v>0</v>
      </c>
      <c r="C73" s="19">
        <f t="shared" si="26"/>
        <v>0</v>
      </c>
      <c r="D73" s="19">
        <f t="shared" si="26"/>
        <v>0</v>
      </c>
      <c r="F73" s="1" t="s">
        <v>52</v>
      </c>
    </row>
    <row r="74" spans="1:14" x14ac:dyDescent="0.2">
      <c r="A74" s="1" t="s">
        <v>53</v>
      </c>
      <c r="B74" s="19">
        <f t="shared" ref="B74:D74" si="27">G74/1000000*0.001</f>
        <v>0</v>
      </c>
      <c r="C74" s="19">
        <f t="shared" si="27"/>
        <v>0</v>
      </c>
      <c r="D74" s="19">
        <f t="shared" si="27"/>
        <v>0</v>
      </c>
      <c r="F74" s="1" t="s">
        <v>53</v>
      </c>
    </row>
    <row r="75" spans="1:14" x14ac:dyDescent="0.2">
      <c r="A75" s="1" t="s">
        <v>54</v>
      </c>
      <c r="B75" s="19">
        <f t="shared" ref="B75:D75" si="28">G75/1000000*0.001</f>
        <v>7.4258820000000009E-5</v>
      </c>
      <c r="C75" s="19">
        <f t="shared" si="28"/>
        <v>1.3400000000000001E-9</v>
      </c>
      <c r="D75" s="19">
        <f t="shared" si="28"/>
        <v>1.51E-9</v>
      </c>
      <c r="F75" s="1" t="s">
        <v>54</v>
      </c>
      <c r="G75" s="1">
        <v>74258.820000000007</v>
      </c>
      <c r="H75" s="1">
        <v>1.34</v>
      </c>
      <c r="I75" s="1">
        <v>1.51</v>
      </c>
    </row>
    <row r="76" spans="1:14" x14ac:dyDescent="0.2">
      <c r="A76" s="1" t="s">
        <v>55</v>
      </c>
      <c r="B76" s="19">
        <f t="shared" ref="B76:D76" si="29">G76/1000000*0.001</f>
        <v>8.8909949999999997E-5</v>
      </c>
      <c r="C76" s="19">
        <f t="shared" si="29"/>
        <v>6.82E-9</v>
      </c>
      <c r="D76" s="19">
        <f t="shared" si="29"/>
        <v>3.41E-9</v>
      </c>
      <c r="F76" s="1" t="s">
        <v>55</v>
      </c>
      <c r="G76" s="1">
        <v>88909.95</v>
      </c>
      <c r="H76" s="1">
        <v>6.82</v>
      </c>
      <c r="I76" s="1">
        <v>3.41</v>
      </c>
    </row>
    <row r="77" spans="1:14" x14ac:dyDescent="0.2">
      <c r="A77" s="1" t="s">
        <v>56</v>
      </c>
      <c r="B77" s="19">
        <f t="shared" ref="B77:D77" si="30">G77/1000000*0.001</f>
        <v>9.4010350000000014E-5</v>
      </c>
      <c r="C77" s="19">
        <f t="shared" si="30"/>
        <v>0</v>
      </c>
      <c r="D77" s="19">
        <f t="shared" si="30"/>
        <v>6.8000000000000003E-10</v>
      </c>
      <c r="F77" s="1" t="s">
        <v>56</v>
      </c>
      <c r="G77" s="1">
        <v>94010.35</v>
      </c>
      <c r="I77" s="1">
        <v>0.68</v>
      </c>
    </row>
    <row r="78" spans="1:14" x14ac:dyDescent="0.2">
      <c r="A78" s="1" t="s">
        <v>57</v>
      </c>
      <c r="B78" s="19">
        <f t="shared" ref="B78:D78" si="31">G78/1000000*0.001</f>
        <v>0</v>
      </c>
      <c r="C78" s="19">
        <f t="shared" si="31"/>
        <v>0</v>
      </c>
      <c r="D78" s="19">
        <f t="shared" si="31"/>
        <v>0</v>
      </c>
      <c r="F78" s="1" t="s">
        <v>57</v>
      </c>
    </row>
    <row r="79" spans="1:14" x14ac:dyDescent="0.2">
      <c r="A79" s="1" t="s">
        <v>58</v>
      </c>
      <c r="B79" s="19">
        <f t="shared" ref="B79:D79" si="32">G79/1000000*0.001</f>
        <v>0</v>
      </c>
      <c r="C79" s="19">
        <f t="shared" si="32"/>
        <v>0</v>
      </c>
      <c r="D79" s="19">
        <f t="shared" si="32"/>
        <v>0</v>
      </c>
      <c r="F79" s="1" t="s">
        <v>58</v>
      </c>
    </row>
    <row r="80" spans="1:14" x14ac:dyDescent="0.2">
      <c r="A80" s="1" t="s">
        <v>59</v>
      </c>
      <c r="B80" s="19">
        <f t="shared" ref="B80:D80" si="33">G80/1000000*0.001</f>
        <v>0</v>
      </c>
      <c r="C80" s="19">
        <f t="shared" si="33"/>
        <v>0</v>
      </c>
      <c r="D80" s="19">
        <f t="shared" si="33"/>
        <v>0</v>
      </c>
      <c r="F80" s="1" t="s">
        <v>59</v>
      </c>
    </row>
    <row r="81" spans="1:9" x14ac:dyDescent="0.2">
      <c r="A81" s="1" t="s">
        <v>60</v>
      </c>
      <c r="B81" s="19">
        <f t="shared" ref="B81:D81" si="34">G81/1000000*0.001</f>
        <v>0</v>
      </c>
      <c r="C81" s="19">
        <f t="shared" si="34"/>
        <v>0</v>
      </c>
      <c r="D81" s="19">
        <f t="shared" si="34"/>
        <v>0</v>
      </c>
      <c r="F81" s="1" t="s">
        <v>60</v>
      </c>
    </row>
    <row r="82" spans="1:9" x14ac:dyDescent="0.2">
      <c r="A82" s="1" t="s">
        <v>61</v>
      </c>
      <c r="B82" s="19">
        <f t="shared" ref="B82:D82" si="35">G82/1000000*0.001</f>
        <v>0</v>
      </c>
      <c r="C82" s="19">
        <f t="shared" si="35"/>
        <v>0</v>
      </c>
      <c r="D82" s="19">
        <f t="shared" si="35"/>
        <v>0</v>
      </c>
      <c r="F82" s="1" t="s">
        <v>61</v>
      </c>
    </row>
    <row r="83" spans="1:9" x14ac:dyDescent="0.2">
      <c r="A83" s="1" t="s">
        <v>62</v>
      </c>
      <c r="B83" s="19">
        <f t="shared" ref="B83:D83" si="36">G83/1000000*0.001</f>
        <v>0</v>
      </c>
      <c r="C83" s="19">
        <f t="shared" si="36"/>
        <v>0</v>
      </c>
      <c r="D83" s="19">
        <f t="shared" si="36"/>
        <v>0</v>
      </c>
      <c r="F83" s="1" t="s">
        <v>62</v>
      </c>
    </row>
    <row r="84" spans="1:9" x14ac:dyDescent="0.2">
      <c r="A84" s="1" t="s">
        <v>63</v>
      </c>
      <c r="B84" s="19">
        <f t="shared" ref="B84:D84" si="37">G84/1000000*0.001</f>
        <v>6.617142999999999E-5</v>
      </c>
      <c r="C84" s="19">
        <f t="shared" si="37"/>
        <v>0</v>
      </c>
      <c r="D84" s="19">
        <f t="shared" si="37"/>
        <v>7.1000000000000003E-10</v>
      </c>
      <c r="F84" s="1" t="s">
        <v>63</v>
      </c>
      <c r="G84" s="1">
        <v>66171.429999999993</v>
      </c>
      <c r="I84" s="1">
        <v>0.71</v>
      </c>
    </row>
    <row r="85" spans="1:9" x14ac:dyDescent="0.2">
      <c r="A85" s="1" t="s">
        <v>64</v>
      </c>
      <c r="B85" s="19">
        <f t="shared" ref="B85:D85" si="38">G85/1000000*0.001</f>
        <v>0</v>
      </c>
      <c r="C85" s="19">
        <f t="shared" si="38"/>
        <v>0</v>
      </c>
      <c r="D85" s="19">
        <f t="shared" si="38"/>
        <v>0</v>
      </c>
      <c r="F85" s="1" t="s">
        <v>64</v>
      </c>
    </row>
    <row r="86" spans="1:9" x14ac:dyDescent="0.2">
      <c r="A86" s="1" t="s">
        <v>65</v>
      </c>
      <c r="B86" s="19">
        <f t="shared" ref="B86:D86" si="39">G86/1000000*0.001</f>
        <v>0</v>
      </c>
      <c r="C86" s="19">
        <f t="shared" si="39"/>
        <v>0</v>
      </c>
      <c r="D86" s="19">
        <f t="shared" si="39"/>
        <v>0</v>
      </c>
      <c r="F86" s="1" t="s">
        <v>65</v>
      </c>
    </row>
    <row r="87" spans="1:9" x14ac:dyDescent="0.2">
      <c r="A87" s="1" t="s">
        <v>66</v>
      </c>
      <c r="B87" s="19">
        <f t="shared" ref="B87:D87" si="40">G87/1000000*0.001</f>
        <v>0</v>
      </c>
      <c r="C87" s="19">
        <f t="shared" si="40"/>
        <v>0</v>
      </c>
      <c r="D87" s="19">
        <f t="shared" si="40"/>
        <v>0</v>
      </c>
      <c r="F87" s="1" t="s">
        <v>66</v>
      </c>
    </row>
    <row r="88" spans="1:9" x14ac:dyDescent="0.2">
      <c r="A88" s="1" t="s">
        <v>67</v>
      </c>
      <c r="B88" s="19">
        <f t="shared" ref="B88:D88" si="41">G88/1000000*0.001</f>
        <v>0</v>
      </c>
      <c r="C88" s="19">
        <f t="shared" si="41"/>
        <v>0</v>
      </c>
      <c r="D88" s="19">
        <f t="shared" si="41"/>
        <v>0</v>
      </c>
      <c r="F88" s="1" t="s">
        <v>67</v>
      </c>
    </row>
    <row r="89" spans="1:9" x14ac:dyDescent="0.2">
      <c r="A89" s="1" t="s">
        <v>68</v>
      </c>
      <c r="B89" s="19">
        <f t="shared" ref="B89:D89" si="42">G89/1000000*0.001</f>
        <v>0</v>
      </c>
      <c r="C89" s="19">
        <f t="shared" si="42"/>
        <v>0</v>
      </c>
      <c r="D89" s="19">
        <f t="shared" si="42"/>
        <v>0</v>
      </c>
      <c r="F89" s="1" t="s">
        <v>68</v>
      </c>
    </row>
    <row r="90" spans="1:9" x14ac:dyDescent="0.2">
      <c r="A90" s="1" t="s">
        <v>30</v>
      </c>
      <c r="B90" s="19">
        <f t="shared" ref="B90:D90" si="43">G90/1000000*0.001</f>
        <v>0</v>
      </c>
      <c r="C90" s="19">
        <f t="shared" si="43"/>
        <v>0</v>
      </c>
      <c r="D90" s="19">
        <f t="shared" si="43"/>
        <v>0</v>
      </c>
      <c r="F90" s="1" t="s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Countywide Emissions</vt:lpstr>
      <vt:lpstr>County Government Emissions</vt:lpstr>
      <vt:lpstr>Emissions by Municipality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Etheredge</dc:creator>
  <cp:lastModifiedBy>Bobby Etheredge</cp:lastModifiedBy>
  <dcterms:created xsi:type="dcterms:W3CDTF">2026-03-19T12:01:45Z</dcterms:created>
  <dcterms:modified xsi:type="dcterms:W3CDTF">2026-03-19T12:01:45Z</dcterms:modified>
</cp:coreProperties>
</file>